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mp" ContentType="image/bmp"/>
  <Default Extension="jpeg" ContentType="image/jpeg"/>
  <Default Extension="png" ContentType="image/png"/>
  <Default Extension="gif" ContentType="image/gif"/>
  <Default Extension="tif" ContentType="image/tif"/>
  <Default Extension="svg" ContentType="image/svg+xml"/>
  <Default Extension="emf" ContentType="image/x-emf"/>
  <Default Extension="wmf" ContentType="image/x-wmf"/>
  <Default Extension="pct" ContentType="image/pct"/>
  <Default Extension="pcx" ContentType="image/pcx"/>
  <Default Extension="tga" ContentType="image/tga"/>
  <Default Extension="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 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0" userName="jocar"/>
  <workbookPr/>
  <bookViews>
    <workbookView activeTab="0" xWindow="240" yWindow="60" windowWidth="23256" windowHeight="12576" tabRatio="500"/>
  </bookViews>
  <sheets>
    <sheet name="Example" sheetId="1" r:id="rId4"/>
    <sheet name="Example-Cont'd" sheetId="2" r:id="rId5"/>
    <sheet name="Sheet1" sheetId="3" state="hidden" r:id="rId6"/>
  </sheets>
  <calcPr/>
  <extLst>
    <ext uri="smNativeData">
      <pm:revision xmlns:pm="smNativeData" day="1644444404" val="1042" rev="124" revOS="4" revMin="124" revMax="0"/>
      <pm:docPrefs xmlns:pm="smNativeData" id="1644444404" fixedDigits="0" showNotice="1" showFrameBounds="1" autoChart="1" recalcOnPrint="1" recalcOnCopy="1" finalRounding="1" compatTextArt="1" tab="567" useDefinedPrintRange="1" printArea="currentSheet"/>
      <pm:compatibility xmlns:pm="smNativeData" id="1644444404" overlapCells="1"/>
      <pm:defCurrency xmlns:pm="smNativeData" id="1644444404"/>
    </ext>
  </extLst>
</workbook>
</file>

<file path=xl/sharedStrings.xml><?xml version="1.0" encoding="utf-8"?>
<sst xmlns="http://schemas.openxmlformats.org/spreadsheetml/2006/main" count="225" uniqueCount="133">
  <si>
    <t>Rental Real Estate Income</t>
  </si>
  <si>
    <t>Effective Gross Income=</t>
  </si>
  <si>
    <r>
      <rPr>
        <rFont val="Times New Roman"/>
        <charset val="0"/>
        <family val="1"/>
        <sz val="12"/>
        <b/>
        <i val="0"/>
        <extLst>
          <ext uri="smNativeData">
            <pm:charSpec xmlns:pm="smNativeData" id="1644444404">
              <pm:latin face="Times New Roman" sz="240" weight="bold" i="0"/>
              <pm:cs/>
              <pm:ea/>
            </pm:charSpec>
          </ext>
        </extLst>
      </rPr>
      <t>2</t>
    </r>
    <r>
      <rPr>
        <rFont val="Times New Roman"/>
        <charset val="0"/>
        <family val="1"/>
        <sz val="12"/>
        <b val="0"/>
        <i val="0"/>
        <extLst>
          <ext uri="smNativeData">
            <pm:charSpec xmlns:pm="smNativeData" id="1644444404">
              <pm:latin face="Times New Roman" sz="240" weight="normal" i="0"/>
              <pm:cs/>
              <pm:ea/>
            </pm:charSpec>
          </ext>
        </extLst>
      </rPr>
      <t xml:space="preserve"> Gross Rents=</t>
    </r>
  </si>
  <si>
    <t>(Effective Gross Income)</t>
  </si>
  <si>
    <t>Real Estate Taxes=</t>
  </si>
  <si>
    <t>Rental Real Estate Expenses</t>
  </si>
  <si>
    <t>Insurance=</t>
  </si>
  <si>
    <r>
      <rPr>
        <rFont val="Times New Roman"/>
        <charset val="0"/>
        <family val="1"/>
        <sz val="12"/>
        <b/>
        <i val="0"/>
        <extLst>
          <ext uri="smNativeData">
            <pm:charSpec xmlns:pm="smNativeData" id="1644444404">
              <pm:latin face="Times New Roman" sz="240" weight="bold" i="0"/>
              <pm:cs/>
              <pm:ea/>
            </pm:charSpec>
          </ext>
        </extLst>
      </rPr>
      <t>5</t>
    </r>
    <r>
      <rPr>
        <rFont val="Times New Roman"/>
        <charset val="0"/>
        <family val="1"/>
        <sz val="12"/>
        <b val="0"/>
        <i val="0"/>
        <extLst>
          <ext uri="smNativeData">
            <pm:charSpec xmlns:pm="smNativeData" id="1644444404">
              <pm:latin face="Times New Roman" sz="240" weight="normal" i="0"/>
              <pm:cs/>
              <pm:ea/>
            </pm:charSpec>
          </ext>
        </extLst>
      </rPr>
      <t xml:space="preserve"> Cleaning and maintenance=</t>
    </r>
  </si>
  <si>
    <t>(Cleaning and Decorating)</t>
  </si>
  <si>
    <t>Electric/Sewer/Water=</t>
  </si>
  <si>
    <t>7 Insurance=</t>
  </si>
  <si>
    <t>Gas=</t>
  </si>
  <si>
    <r>
      <rPr>
        <rFont val="Times New Roman"/>
        <charset val="0"/>
        <family val="1"/>
        <sz val="12"/>
        <b/>
        <i val="0"/>
        <extLst>
          <ext uri="smNativeData">
            <pm:charSpec xmlns:pm="smNativeData" id="1644444404">
              <pm:latin face="Times New Roman" sz="240" weight="bold" i="0"/>
              <pm:cs/>
              <pm:ea/>
            </pm:charSpec>
          </ext>
        </extLst>
      </rPr>
      <t>9</t>
    </r>
    <r>
      <rPr>
        <rFont val="Times New Roman"/>
        <charset val="0"/>
        <family val="1"/>
        <sz val="12"/>
        <b val="0"/>
        <i val="0"/>
        <extLst>
          <ext uri="smNativeData">
            <pm:charSpec xmlns:pm="smNativeData" id="1644444404">
              <pm:latin face="Times New Roman" sz="240" weight="normal" i="0"/>
              <pm:cs/>
              <pm:ea/>
            </pm:charSpec>
          </ext>
        </extLst>
      </rPr>
      <t xml:space="preserve"> Interest=</t>
    </r>
  </si>
  <si>
    <t>(Debt Service: See next slide)</t>
  </si>
  <si>
    <t>Trash Removal=</t>
  </si>
  <si>
    <r>
      <rPr>
        <rFont val="Times New Roman"/>
        <charset val="0"/>
        <family val="1"/>
        <sz val="12"/>
        <b/>
        <i val="0"/>
        <extLst>
          <ext uri="smNativeData">
            <pm:charSpec xmlns:pm="smNativeData" id="1644444404">
              <pm:latin face="Times New Roman" sz="240" weight="bold" i="0"/>
              <pm:cs/>
              <pm:ea/>
            </pm:charSpec>
          </ext>
        </extLst>
      </rPr>
      <t>10</t>
    </r>
    <r>
      <rPr>
        <rFont val="Times New Roman"/>
        <charset val="0"/>
        <family val="1"/>
        <sz val="12"/>
        <b val="0"/>
        <i val="0"/>
        <extLst>
          <ext uri="smNativeData">
            <pm:charSpec xmlns:pm="smNativeData" id="1644444404">
              <pm:latin face="Times New Roman" sz="240" weight="normal" i="0"/>
              <pm:cs/>
              <pm:ea/>
            </pm:charSpec>
          </ext>
        </extLst>
      </rPr>
      <t xml:space="preserve"> Repairs=</t>
    </r>
  </si>
  <si>
    <t>(Maintenance and Repairs)</t>
  </si>
  <si>
    <t>Maintenance and Repairs=</t>
  </si>
  <si>
    <r>
      <rPr>
        <rFont val="Times New Roman"/>
        <charset val="0"/>
        <family val="1"/>
        <sz val="12"/>
        <b/>
        <i val="0"/>
        <extLst>
          <ext uri="smNativeData">
            <pm:charSpec xmlns:pm="smNativeData" id="1644444404">
              <pm:latin face="Times New Roman" sz="240" weight="bold" i="0"/>
              <pm:cs/>
              <pm:ea/>
            </pm:charSpec>
          </ext>
        </extLst>
      </rPr>
      <t>11</t>
    </r>
    <r>
      <rPr>
        <rFont val="Times New Roman"/>
        <charset val="0"/>
        <family val="1"/>
        <sz val="12"/>
        <b val="0"/>
        <i val="0"/>
        <extLst>
          <ext uri="smNativeData">
            <pm:charSpec xmlns:pm="smNativeData" id="1644444404">
              <pm:latin face="Times New Roman" sz="240" weight="normal" i="0"/>
              <pm:cs/>
              <pm:ea/>
            </pm:charSpec>
          </ext>
        </extLst>
      </rPr>
      <t xml:space="preserve"> Taxes=</t>
    </r>
  </si>
  <si>
    <t>(Real Estate Taxes)</t>
  </si>
  <si>
    <t>Cleaning and Decorating=</t>
  </si>
  <si>
    <r>
      <rPr>
        <rFont val="Times New Roman"/>
        <charset val="0"/>
        <family val="1"/>
        <sz val="12"/>
        <b/>
        <i val="0"/>
        <extLst>
          <ext uri="smNativeData">
            <pm:charSpec xmlns:pm="smNativeData" id="1644444404">
              <pm:latin face="Times New Roman" sz="240" weight="bold" i="0"/>
              <pm:cs/>
              <pm:ea/>
            </pm:charSpec>
          </ext>
        </extLst>
      </rPr>
      <t xml:space="preserve">12 </t>
    </r>
    <r>
      <rPr>
        <rFont val="Times New Roman"/>
        <charset val="0"/>
        <family val="1"/>
        <sz val="12"/>
        <b val="0"/>
        <i val="0"/>
        <extLst>
          <ext uri="smNativeData">
            <pm:charSpec xmlns:pm="smNativeData" id="1644444404">
              <pm:latin face="Times New Roman" sz="240" weight="normal" i="0"/>
              <pm:cs/>
              <pm:ea/>
            </pm:charSpec>
          </ext>
        </extLst>
      </rPr>
      <t xml:space="preserve"> Utilities=</t>
    </r>
  </si>
  <si>
    <t>(Electric/Sewer/Water/Gas/Trash Removal)</t>
  </si>
  <si>
    <t>Supplies=</t>
  </si>
  <si>
    <r>
      <rPr>
        <rFont val="Times New Roman"/>
        <charset val="0"/>
        <family val="1"/>
        <sz val="12"/>
        <b/>
        <i val="0"/>
        <extLst>
          <ext uri="smNativeData">
            <pm:charSpec xmlns:pm="smNativeData" id="1644444404">
              <pm:latin face="Times New Roman" sz="240" weight="bold" i="0"/>
              <pm:cs/>
              <pm:ea/>
            </pm:charSpec>
          </ext>
        </extLst>
      </rPr>
      <t xml:space="preserve">13 </t>
    </r>
    <r>
      <rPr>
        <rFont val="Times New Roman"/>
        <charset val="0"/>
        <family val="1"/>
        <sz val="12"/>
        <b val="0"/>
        <i val="0"/>
        <extLst>
          <ext uri="smNativeData">
            <pm:charSpec xmlns:pm="smNativeData" id="1644444404">
              <pm:latin face="Times New Roman" sz="240" weight="normal" i="0"/>
              <pm:cs/>
              <pm:ea/>
            </pm:charSpec>
          </ext>
        </extLst>
      </rPr>
      <t xml:space="preserve"> Wages and salaries=</t>
    </r>
  </si>
  <si>
    <t>(Payroll/Janitor)</t>
  </si>
  <si>
    <t>Phone, Internet and Security=</t>
  </si>
  <si>
    <r>
      <rPr>
        <rFont val="Times New Roman"/>
        <charset val="0"/>
        <family val="1"/>
        <sz val="12"/>
        <b/>
        <i val="0"/>
        <extLst>
          <ext uri="smNativeData">
            <pm:charSpec xmlns:pm="smNativeData" id="1644444404">
              <pm:latin face="Times New Roman" sz="240" weight="bold" i="0"/>
              <pm:cs/>
              <pm:ea/>
            </pm:charSpec>
          </ext>
        </extLst>
      </rPr>
      <t xml:space="preserve">14 </t>
    </r>
    <r>
      <rPr>
        <rFont val="Times New Roman"/>
        <charset val="0"/>
        <family val="1"/>
        <sz val="12"/>
        <b val="0"/>
        <i val="0"/>
        <extLst>
          <ext uri="smNativeData">
            <pm:charSpec xmlns:pm="smNativeData" id="1644444404">
              <pm:latin face="Times New Roman" sz="240" weight="normal" i="0"/>
              <pm:cs/>
              <pm:ea/>
            </pm:charSpec>
          </ext>
        </extLst>
      </rPr>
      <t xml:space="preserve"> Depreciation=</t>
    </r>
  </si>
  <si>
    <t>(See next slide)</t>
  </si>
  <si>
    <t>Payroll=</t>
  </si>
  <si>
    <r>
      <rPr>
        <rFont val="Times New Roman"/>
        <charset val="0"/>
        <family val="1"/>
        <sz val="12"/>
        <b/>
        <i val="0"/>
        <extLst>
          <ext uri="smNativeData">
            <pm:charSpec xmlns:pm="smNativeData" id="1644444404">
              <pm:latin face="Times New Roman" sz="240" weight="bold" i="0"/>
              <pm:cs/>
              <pm:ea/>
            </pm:charSpec>
          </ext>
        </extLst>
      </rPr>
      <t xml:space="preserve">15 </t>
    </r>
    <r>
      <rPr>
        <rFont val="Times New Roman"/>
        <charset val="0"/>
        <family val="1"/>
        <sz val="12"/>
        <b val="0"/>
        <i val="0"/>
        <extLst>
          <ext uri="smNativeData">
            <pm:charSpec xmlns:pm="smNativeData" id="1644444404">
              <pm:latin face="Times New Roman" sz="240" weight="normal" i="0"/>
              <pm:cs/>
              <pm:ea/>
            </pm:charSpec>
          </ext>
        </extLst>
      </rPr>
      <t xml:space="preserve"> Management Fee=</t>
    </r>
  </si>
  <si>
    <t>Janitor=</t>
  </si>
  <si>
    <r>
      <rPr>
        <rFont val="Times New Roman"/>
        <charset val="0"/>
        <family val="1"/>
        <sz val="12"/>
        <b/>
        <i val="0"/>
        <extLst>
          <ext uri="smNativeData">
            <pm:charSpec xmlns:pm="smNativeData" id="1644444404">
              <pm:latin face="Times New Roman" sz="240" weight="bold" i="0"/>
              <pm:cs/>
              <pm:ea/>
            </pm:charSpec>
          </ext>
        </extLst>
      </rPr>
      <t xml:space="preserve">15 </t>
    </r>
    <r>
      <rPr>
        <rFont val="Times New Roman"/>
        <charset val="0"/>
        <family val="1"/>
        <sz val="12"/>
        <b val="0"/>
        <i val="0"/>
        <extLst>
          <ext uri="smNativeData">
            <pm:charSpec xmlns:pm="smNativeData" id="1644444404">
              <pm:latin face="Times New Roman" sz="240" weight="normal" i="0"/>
              <pm:cs/>
              <pm:ea/>
            </pm:charSpec>
          </ext>
        </extLst>
      </rPr>
      <t xml:space="preserve"> Miscellaneous</t>
    </r>
  </si>
  <si>
    <t>(Supplies/Phone, Internet.../Office/Misc..)</t>
  </si>
  <si>
    <t>Office=</t>
  </si>
  <si>
    <t>Miscellaneous=</t>
  </si>
  <si>
    <r>
      <rPr>
        <rFont val="Times New Roman"/>
        <charset val="0"/>
        <family val="1"/>
        <sz val="12"/>
        <b/>
        <i val="0"/>
        <extLst>
          <ext uri="smNativeData">
            <pm:charSpec xmlns:pm="smNativeData" id="1644444404">
              <pm:latin face="Times New Roman" sz="240" weight="bold" i="0"/>
              <pm:cs/>
              <pm:ea/>
            </pm:charSpec>
          </ext>
        </extLst>
      </rPr>
      <t>16</t>
    </r>
    <r>
      <rPr>
        <rFont val="Times New Roman"/>
        <charset val="0"/>
        <family val="1"/>
        <sz val="12"/>
        <b val="0"/>
        <i val="0"/>
        <extLst>
          <ext uri="smNativeData">
            <pm:charSpec xmlns:pm="smNativeData" id="1644444404">
              <pm:latin face="Times New Roman" sz="240" weight="normal" i="0"/>
              <pm:cs/>
              <pm:ea/>
            </pm:charSpec>
          </ext>
        </extLst>
      </rPr>
      <t xml:space="preserve"> Total expenses...=</t>
    </r>
  </si>
  <si>
    <t>Operating Reserves*=</t>
  </si>
  <si>
    <t>Management Fee=</t>
  </si>
  <si>
    <r>
      <rPr>
        <rFont val="Times New Roman"/>
        <charset val="0"/>
        <family val="1"/>
        <sz val="12"/>
        <b/>
        <i val="0"/>
        <extLst>
          <ext uri="smNativeData">
            <pm:charSpec xmlns:pm="smNativeData" id="1644444404">
              <pm:latin face="Times New Roman" sz="240" weight="bold" i="0"/>
              <pm:cs/>
              <pm:ea/>
            </pm:charSpec>
          </ext>
        </extLst>
      </rPr>
      <t>17</t>
    </r>
    <r>
      <rPr>
        <rFont val="Times New Roman"/>
        <charset val="0"/>
        <family val="1"/>
        <sz val="12"/>
        <b val="0"/>
        <i val="0"/>
        <extLst>
          <ext uri="smNativeData">
            <pm:charSpec xmlns:pm="smNativeData" id="1644444404">
              <pm:latin face="Times New Roman" sz="240" weight="normal" i="0"/>
              <pm:cs/>
              <pm:ea/>
            </pm:charSpec>
          </ext>
        </extLst>
      </rPr>
      <t xml:space="preserve"> Income or (loss)..=</t>
    </r>
  </si>
  <si>
    <t>Total Expenses=</t>
  </si>
  <si>
    <t>Real NOI=</t>
  </si>
  <si>
    <t>NOI*=</t>
  </si>
  <si>
    <t>* It is not included in "Rental Real Estate Expenses" in Form 8825</t>
  </si>
  <si>
    <t>Purchase Price=</t>
  </si>
  <si>
    <t>Assumed for educational purposes</t>
  </si>
  <si>
    <t>Downpayment=</t>
  </si>
  <si>
    <t>(20% of Purchase Price)</t>
  </si>
  <si>
    <t>Value of the Building=</t>
  </si>
  <si>
    <t>(90% of Purchase Price)</t>
  </si>
  <si>
    <t>Mortgage=</t>
  </si>
  <si>
    <t>(80% of Purchase Price)</t>
  </si>
  <si>
    <t>Valued of the Land=</t>
  </si>
  <si>
    <t>(10% of Purchase Price)</t>
  </si>
  <si>
    <t>No. Units=</t>
  </si>
  <si>
    <t>Depreciation=</t>
  </si>
  <si>
    <t>(Value of the Building / 27.5 years)</t>
  </si>
  <si>
    <t>Price per Unit=</t>
  </si>
  <si>
    <t>Year 1</t>
  </si>
  <si>
    <t>Cap Rate=</t>
  </si>
  <si>
    <t>(Assume Class C)</t>
  </si>
  <si>
    <t>NOI=</t>
  </si>
  <si>
    <t>(Cap Rate x Purchase Price) (From real world example data)</t>
  </si>
  <si>
    <t>Debt Service=</t>
  </si>
  <si>
    <t>(Interest Only Mortgage Payment at 4%)</t>
  </si>
  <si>
    <t>Cash Flow=</t>
  </si>
  <si>
    <t>(NOI - Debt Service)</t>
  </si>
  <si>
    <t>Cash Distribution during Operations</t>
  </si>
  <si>
    <t>Year 1 Cash Flow=</t>
  </si>
  <si>
    <t>Members</t>
  </si>
  <si>
    <t>Capital Contribution</t>
  </si>
  <si>
    <t>Percentage LLC Interest in the Company</t>
  </si>
  <si>
    <t>Year 1 Annual Cash Distribution</t>
  </si>
  <si>
    <t>Class A Member 1</t>
  </si>
  <si>
    <t>Class A Member 2</t>
  </si>
  <si>
    <t>Class A Member 3</t>
  </si>
  <si>
    <t>Class A Member 4</t>
  </si>
  <si>
    <t>Class A Member 5</t>
  </si>
  <si>
    <t>Class A Member 6</t>
  </si>
  <si>
    <t>Class A Member 7</t>
  </si>
  <si>
    <t>Class A Member 8</t>
  </si>
  <si>
    <t>Class A Member 9</t>
  </si>
  <si>
    <t>Class A Member 10</t>
  </si>
  <si>
    <t>Class A Member 11</t>
  </si>
  <si>
    <t>Class A Member 12</t>
  </si>
  <si>
    <t>Class A Member 13</t>
  </si>
  <si>
    <t>Class A Member 14</t>
  </si>
  <si>
    <t>Class B Members</t>
  </si>
  <si>
    <t>Total=</t>
  </si>
  <si>
    <t>Scenario when we are not able to acquire a property within 2 years and all partners receive capital distribution</t>
  </si>
  <si>
    <t>Annual Net Income After Mortgage=</t>
  </si>
  <si>
    <t>Member</t>
  </si>
  <si>
    <t>Year 1 
Capital Contributed</t>
  </si>
  <si>
    <t>Year 1 
% LLC interest</t>
  </si>
  <si>
    <t>Year 1 
Estimated Annual Distribution</t>
  </si>
  <si>
    <t>Estimated Year 2 Capital Balance if No Property Acquisition</t>
  </si>
  <si>
    <t xml:space="preserve">Year 2 
% LLC interest </t>
  </si>
  <si>
    <t>Year 2 
Estimated Annual Distribution</t>
  </si>
  <si>
    <t>Estimated Year 3 Capital Balance if No Property Acquisition</t>
  </si>
  <si>
    <t>Member 1</t>
  </si>
  <si>
    <t>Member 2</t>
  </si>
  <si>
    <t>Dell Leasing</t>
  </si>
  <si>
    <t>866-413-3355</t>
  </si>
  <si>
    <t>Member 3</t>
  </si>
  <si>
    <t>877-663-3355</t>
  </si>
  <si>
    <t>Member 4</t>
  </si>
  <si>
    <t>Member 5</t>
  </si>
  <si>
    <t>Member 6</t>
  </si>
  <si>
    <t>Member 7</t>
  </si>
  <si>
    <t>Member 8</t>
  </si>
  <si>
    <t>Member 9</t>
  </si>
  <si>
    <t>Member 10</t>
  </si>
  <si>
    <t>Member 11</t>
  </si>
  <si>
    <t>Member 12</t>
  </si>
  <si>
    <t>Member 13</t>
  </si>
  <si>
    <t>Member 14</t>
  </si>
  <si>
    <t>Member 15</t>
  </si>
  <si>
    <t>Scenario when we are not able to acquire a property within 2 years and some partners receive capital distribution</t>
  </si>
  <si>
    <t>Year 1=</t>
  </si>
  <si>
    <t>Year 2=</t>
  </si>
  <si>
    <t>Difference=</t>
  </si>
  <si>
    <t>Difference/10=</t>
  </si>
  <si>
    <t>Scenario when we are able to acquire a property and none of the partners have taken a capital distribution before acquisition</t>
  </si>
  <si>
    <t>Year 1 
Estimated Annual Profit</t>
  </si>
  <si>
    <t>Year 2
Capital Balance</t>
  </si>
  <si>
    <t>Year 2
Estimated Annual Profit</t>
  </si>
  <si>
    <t>Year 3
Capital Balance</t>
  </si>
  <si>
    <t>Scenario when we are able to acquire a property and some partners have taken a capital distribution before acquisition</t>
  </si>
  <si>
    <t>Scenario when we cash-out $700,000 during refinance of the property at Year X and no capital expenditures reserve allocation</t>
  </si>
  <si>
    <t>Year X
Capital Balance</t>
  </si>
  <si>
    <t>Year X
% LLC interest</t>
  </si>
  <si>
    <t>Year X Return of Capital</t>
  </si>
  <si>
    <t>Next Year
Capital Balance</t>
  </si>
</sst>
</file>

<file path=xl/styles.xml><?xml version="1.0" encoding="utf-8"?>
<styleSheet xmlns="http://schemas.openxmlformats.org/spreadsheetml/2006/main">
  <numFmts count="12">
    <numFmt numFmtId="5" formatCode="#,##0\ &quot;$&quot;;\-#,##0\ &quot;$&quot;"/>
    <numFmt numFmtId="6" formatCode="#,##0\ &quot;$&quot;;[Red]\-#,##0\ &quot;$&quot;"/>
    <numFmt numFmtId="7" formatCode="#,##0.00\ &quot;$&quot;;\-#,##0.00\ &quot;$&quot;"/>
    <numFmt numFmtId="8" formatCode="#,##0.00\ &quot;$&quot;;[Red]\-#,##0.00\ &quot;$&quot;"/>
    <numFmt numFmtId="42" formatCode="_-* #,##0\ &quot;$&quot;_-;\-* #,##0\ &quot;$&quot;_-;_-* &quot;-&quot;\ &quot;$&quot;_-;_-@_-"/>
    <numFmt numFmtId="41" formatCode="_-* #,##0\ _$_-;\-* #,##0\ _$_-;_-* &quot;-&quot;\ _$_-;_-@_-"/>
    <numFmt numFmtId="44" formatCode="_-* #,##0.00\ &quot;$&quot;_-;\-* #,##0.00\ &quot;$&quot;_-;_-* &quot;-&quot;??\ &quot;$&quot;_-;_-@_-"/>
    <numFmt numFmtId="43" formatCode="_-* #,##0.00\ _$_-;\-* #,##0.00\ _$_-;_-* &quot;-&quot;??\ _$_-;_-@_-"/>
    <numFmt numFmtId="164" formatCode="&quot;$&quot;#,##0"/>
    <numFmt numFmtId="165" formatCode="0.000%"/>
    <numFmt numFmtId="166" formatCode="0.0%"/>
    <numFmt numFmtId="9" formatCode="0%"/>
  </numFmts>
  <fonts count="11">
    <font>
      <name val="Calibri"/>
      <family val="2"/>
      <color rgb="FF000000"/>
      <sz val="11"/>
      <extLst>
        <ext uri="smNativeData">
          <pm:charSpec xmlns:pm="smNativeData" id="1644444404" ulstyle="none" kern="1">
            <pm:latin face="Calibri" sz="220" lang="default"/>
            <pm:cs face="Times New Roman" sz="220" lang="default"/>
            <pm:ea face="SimSun" sz="220" lang="default"/>
          </pm:charSpec>
        </ext>
      </extLst>
    </font>
    <font>
      <name val="Arial"/>
      <family val="2"/>
      <color rgb="FF000000"/>
      <sz val="10"/>
      <extLst>
        <ext uri="smNativeData">
          <pm:charSpec xmlns:pm="smNativeData" id="1644444404" ulstyle="none" kern="1">
            <pm:latin face="Arial" sz="200" lang="default"/>
            <pm:cs face="Times New Roman" sz="200" lang="default"/>
            <pm:ea face="SimSun" sz="200" lang="default"/>
          </pm:charSpec>
        </ext>
      </extLst>
    </font>
    <font>
      <name val="Calibri"/>
      <family val="2"/>
      <color rgb="FFFF0000"/>
      <sz val="11"/>
      <extLst>
        <ext uri="smNativeData">
          <pm:charSpec xmlns:pm="smNativeData" id="1644444404" fgClr="FF0000" ulstyle="none" kern="1">
            <pm:latin face="Calibri" sz="220" lang="default"/>
            <pm:cs face="Times New Roman" sz="220" lang="default"/>
            <pm:ea face="SimSun" sz="220" lang="default"/>
          </pm:charSpec>
        </ext>
      </extLst>
    </font>
    <font>
      <name val="Times New Roman"/>
      <family val="1"/>
      <color rgb="FF000000"/>
      <sz val="12"/>
      <extLst>
        <ext uri="smNativeData">
          <pm:charSpec xmlns:pm="smNativeData" id="1644444404" ulstyle="none" kern="1">
            <pm:latin face="Times New Roman" sz="240" lang="default"/>
            <pm:cs face="Times New Roman" sz="220" lang="default"/>
            <pm:ea face="SimSun" sz="220" lang="default"/>
          </pm:charSpec>
        </ext>
      </extLst>
    </font>
    <font>
      <name val="Times New Roman"/>
      <family val="1"/>
      <color rgb="FF000000"/>
      <sz val="12"/>
      <extLst>
        <ext uri="smNativeData">
          <pm:charSpec xmlns:pm="smNativeData" id="1644444404" ulstyle="none" kern="1">
            <pm:latin face="Times New Roman" sz="240" lang="default"/>
            <pm:cs face="Times New Roman" sz="160" lang="default"/>
            <pm:ea face="SimSun" sz="160" lang="default"/>
          </pm:charSpec>
        </ext>
      </extLst>
    </font>
    <font>
      <name val="Times New Roman"/>
      <family val="1"/>
      <color rgb="FFFF0000"/>
      <sz val="12"/>
      <extLst>
        <ext uri="smNativeData">
          <pm:charSpec xmlns:pm="smNativeData" id="1644444404" fgClr="FF0000" ulstyle="none" kern="1">
            <pm:latin face="Times New Roman" sz="240" lang="default"/>
            <pm:cs face="Times New Roman" sz="220" lang="default"/>
            <pm:ea face="SimSun" sz="220" lang="default"/>
          </pm:charSpec>
        </ext>
      </extLst>
    </font>
    <font>
      <name val="Times New Roman"/>
      <family val="1"/>
      <b/>
      <color rgb="FF000000"/>
      <sz val="12"/>
      <extLst>
        <ext uri="smNativeData">
          <pm:charSpec xmlns:pm="smNativeData" id="1644444404" ulstyle="none" kern="1">
            <pm:latin face="Times New Roman" sz="240" lang="default" weight="bold"/>
            <pm:cs face="Times New Roman" sz="160" lang="default" weight="bold"/>
            <pm:ea face="SimSun" sz="160" lang="default" weight="bold"/>
          </pm:charSpec>
        </ext>
      </extLst>
    </font>
    <font>
      <name val="Times New Roman"/>
      <family val="1"/>
      <color rgb="FFFF0000"/>
      <sz val="12"/>
      <extLst>
        <ext uri="smNativeData">
          <pm:charSpec xmlns:pm="smNativeData" id="1644444404" fgClr="FF0000" ulstyle="none" kern="1">
            <pm:latin face="Times New Roman" sz="240" lang="default"/>
            <pm:cs face="Times New Roman" sz="160" lang="default"/>
            <pm:ea face="SimSun" sz="160" lang="default"/>
          </pm:charSpec>
        </ext>
      </extLst>
    </font>
    <font>
      <name val="Times New Roman"/>
      <family val="1"/>
      <color rgb="FF000000"/>
      <sz val="12"/>
      <extLst>
        <ext uri="smNativeData">
          <pm:charSpec xmlns:pm="smNativeData" id="1644444404" ulstyle="none" kern="1">
            <pm:latin face="Times New Roman" sz="240" lang="default"/>
            <pm:cs face="Times New Roman" sz="240" lang="default"/>
            <pm:ea face="SimSun" sz="240" lang="default"/>
          </pm:charSpec>
        </ext>
      </extLst>
    </font>
    <font>
      <name val="Times New Roman"/>
      <family val="1"/>
      <b/>
      <color rgb="FF000000"/>
      <sz val="12"/>
      <extLst>
        <ext uri="smNativeData">
          <pm:charSpec xmlns:pm="smNativeData" id="1644444404" ulstyle="none" kern="1">
            <pm:latin face="Times New Roman" sz="240" lang="default" weight="bold"/>
            <pm:cs face="Times New Roman" sz="160" lang="default"/>
            <pm:ea face="SimSun" sz="160" lang="default"/>
          </pm:charSpec>
        </ext>
      </extLst>
    </font>
    <font>
      <name val="Times New Roman"/>
      <family val="1"/>
      <b/>
      <color rgb="FF000000"/>
      <sz val="12"/>
      <extLst>
        <ext uri="smNativeData">
          <pm:charSpec xmlns:pm="smNativeData" id="1644444404" ulstyle="none" kern="1">
            <pm:latin face="Times New Roman" sz="240" lang="default" weight="bold"/>
            <pm:cs face="Times New Roman" sz="220" lang="default"/>
            <pm:ea face="SimSun" sz="220" lang="default"/>
          </pm:charSpec>
        </ext>
      </extLst>
    </font>
  </fonts>
  <fills count="47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46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extLst>
        <ext uri="smNativeData">
          <pm:border xmlns:pm="smNativeData" id="1644444404"/>
        </ext>
      </extLs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extLst>
        <ext uri="smNativeData">
          <pm:border xmlns:pm="smNativeData" id="1644444404">
            <pm:line position="top" type="1" style="0" width="20" dist="20" width2="20" rgb="000000"/>
            <pm:line position="bottom" type="1" style="0" width="20" dist="20" width2="20" rgb="000000"/>
            <pm:line position="left" type="1" style="0" width="20" dist="20" width2="20" rgb="000000"/>
            <pm:line position="right" type="1" style="0" width="20" dist="20" width2="20" rgb="000000"/>
          </pm:border>
        </ext>
      </extLst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extLst>
        <ext uri="smNativeData">
          <pm:border xmlns:pm="smNativeData" id="1644444404">
            <pm:line position="top" type="1" style="0" width="30" dist="20" width2="20" rgb="000000"/>
            <pm:line position="bottom" type="1" style="0" width="20" dist="20" width2="20" rgb="000000"/>
            <pm:line position="left" type="1" style="0" width="30" dist="20" width2="20" rgb="000000"/>
            <pm:line position="right" type="1" style="0" width="20" dist="20" width2="20" rgb="000000"/>
          </pm:border>
        </ext>
      </extLs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extLst>
        <ext uri="smNativeData">
          <pm:border xmlns:pm="smNativeData" id="1644444404">
            <pm:line position="top" type="1" style="0" width="30" dist="20" width2="20" rgb="000000"/>
            <pm:line position="bottom" type="1" style="0" width="20" dist="20" width2="20" rgb="000000"/>
            <pm:line position="left" type="1" style="0" width="20" dist="20" width2="20" rgb="000000"/>
            <pm:line position="right" type="1" style="0" width="20" dist="20" width2="20" rgb="000000"/>
          </pm:border>
        </ext>
      </extLst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extLst>
        <ext uri="smNativeData">
          <pm:border xmlns:pm="smNativeData" id="1644444404">
            <pm:line position="top" type="1" style="0" width="30" dist="20" width2="20" rgb="000000"/>
            <pm:line position="bottom" type="1" style="0" width="20" dist="20" width2="20" rgb="000000"/>
            <pm:line position="left" type="1" style="0" width="20" dist="20" width2="20" rgb="000000"/>
            <pm:line position="right" type="1" style="0" width="30" dist="20" width2="20" rgb="000000"/>
          </pm:border>
        </ext>
      </extLs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extLst>
        <ext uri="smNativeData">
          <pm:border xmlns:pm="smNativeData" id="1644444404">
            <pm:line position="top" type="1" style="0" width="20" dist="20" width2="20" rgb="000000"/>
            <pm:line position="bottom" type="1" style="0" width="20" dist="20" width2="20" rgb="000000"/>
            <pm:line position="left" type="1" style="0" width="30" dist="20" width2="20" rgb="000000"/>
            <pm:line position="right" type="1" style="0" width="20" dist="20" width2="20" rgb="000000"/>
          </pm:border>
        </ext>
      </extLs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extLst>
        <ext uri="smNativeData">
          <pm:border xmlns:pm="smNativeData" id="1644444404">
            <pm:line position="top" type="1" style="0" width="20" dist="20" width2="20" rgb="000000"/>
            <pm:line position="bottom" type="1" style="0" width="20" dist="20" width2="20" rgb="000000"/>
            <pm:line position="left" type="1" style="0" width="20" dist="20" width2="20" rgb="000000"/>
            <pm:line position="right" type="1" style="0" width="30" dist="20" width2="20" rgb="000000"/>
          </pm:border>
        </ext>
      </extLst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extLst>
        <ext uri="smNativeData">
          <pm:border xmlns:pm="smNativeData" id="1644444404">
            <pm:line position="top" type="1" style="0" width="20" dist="20" width2="20" rgb="000000"/>
            <pm:line position="bottom" type="1" style="0" width="30" dist="20" width2="20" rgb="000000"/>
            <pm:line position="left" type="1" style="0" width="30" dist="20" width2="20" rgb="000000"/>
            <pm:line position="right" type="1" style="0" width="20" dist="20" width2="20" rgb="000000"/>
          </pm:border>
        </ext>
      </extLst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extLst>
        <ext uri="smNativeData">
          <pm:border xmlns:pm="smNativeData" id="1644444404">
            <pm:line position="top" type="1" style="0" width="20" dist="20" width2="20" rgb="000000"/>
            <pm:line position="bottom" type="1" style="0" width="30" dist="20" width2="20" rgb="000000"/>
            <pm:line position="left" type="1" style="0" width="20" dist="20" width2="20" rgb="000000"/>
            <pm:line position="right" type="1" style="0" width="20" dist="20" width2="20" rgb="000000"/>
          </pm:border>
        </ext>
      </extLst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extLst>
        <ext uri="smNativeData">
          <pm:border xmlns:pm="smNativeData" id="1644444404">
            <pm:line position="top" type="1" style="0" width="20" dist="20" width2="20" rgb="000000"/>
            <pm:line position="bottom" type="1" style="0" width="30" dist="20" width2="20" rgb="000000"/>
            <pm:line position="left" type="1" style="0" width="20" dist="20" width2="20" rgb="000000"/>
            <pm:line position="right" type="1" style="0" width="30" dist="20" width2="20" rgb="000000"/>
          </pm:border>
        </ext>
      </extLst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extLst>
        <ext uri="smNativeData">
          <pm:border xmlns:pm="smNativeData" id="1644444404">
            <pm:line position="top" type="1" style="0" width="30" dist="20" width2="20" rgb="000000"/>
            <pm:line position="bottom" type="1" style="0" width="20" dist="20" width2="20" rgb="000000"/>
            <pm:line position="left" type="1" style="0" width="30" dist="20" width2="20" rgb="000000"/>
            <pm:line position="right" type="1" style="0" width="30" dist="20" width2="20" rgb="000000"/>
          </pm:border>
        </ext>
      </extLst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extLst>
        <ext uri="smNativeData">
          <pm:border xmlns:pm="smNativeData" id="1644444404">
            <pm:line position="top" type="1" style="0" width="20" dist="20" width2="20" rgb="000000"/>
            <pm:line position="bottom" type="1" style="0" width="20" dist="20" width2="20" rgb="000000"/>
            <pm:line position="left" type="1" style="0" width="30" dist="20" width2="20" rgb="000000"/>
            <pm:line position="right" type="1" style="0" width="30" dist="20" width2="20" rgb="000000"/>
          </pm:border>
        </ext>
      </extLst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extLst>
        <ext uri="smNativeData">
          <pm:border xmlns:pm="smNativeData" id="1644444404">
            <pm:line position="top" type="1" style="0" width="20" dist="20" width2="20" rgb="000000"/>
            <pm:line position="bottom" type="1" style="0" width="30" dist="20" width2="20" rgb="000000"/>
            <pm:line position="left" type="1" style="0" width="30" dist="20" width2="20" rgb="000000"/>
            <pm:line position="right" type="1" style="0" width="30" dist="20" width2="20" rgb="000000"/>
          </pm:border>
        </ext>
      </extLst>
    </border>
    <border>
      <left style="medium">
        <color rgb="FF000000"/>
      </left>
      <right style="none">
        <color rgb="FF000000"/>
      </right>
      <top style="medium">
        <color rgb="FF000000"/>
      </top>
      <bottom style="medium">
        <color rgb="FF000000"/>
      </bottom>
      <extLst>
        <ext uri="smNativeData">
          <pm:border xmlns:pm="smNativeData" id="1644444404">
            <pm:line position="top" type="1" style="0" width="30" dist="20" width2="20" rgb="000000"/>
            <pm:line position="bottom" type="1" style="0" width="30" dist="20" width2="20" rgb="000000"/>
            <pm:line position="left" type="1" style="0" width="30" dist="20" width2="20" rgb="000000"/>
          </pm:border>
        </ext>
      </extLst>
    </border>
    <border>
      <left style="none">
        <color rgb="FF000000"/>
      </left>
      <right style="none">
        <color rgb="FF000000"/>
      </right>
      <top style="medium">
        <color rgb="FF000000"/>
      </top>
      <bottom style="medium">
        <color rgb="FF000000"/>
      </bottom>
      <extLst>
        <ext uri="smNativeData">
          <pm:border xmlns:pm="smNativeData" id="1644444404">
            <pm:line position="top" type="1" style="0" width="30" dist="20" width2="20" rgb="000000"/>
            <pm:line position="bottom" type="1" style="0" width="30" dist="20" width2="20" rgb="000000"/>
          </pm:border>
        </ext>
      </extLst>
    </border>
    <border>
      <left style="non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extLst>
        <ext uri="smNativeData">
          <pm:border xmlns:pm="smNativeData" id="1644444404">
            <pm:line position="top" type="1" style="0" width="30" dist="20" width2="20" rgb="000000"/>
            <pm:line position="bottom" type="1" style="0" width="30" dist="20" width2="20" rgb="000000"/>
            <pm:line position="right" type="1" style="0" width="30" dist="20" width2="20" rgb="000000"/>
          </pm:border>
        </ext>
      </extLst>
    </border>
    <border>
      <left style="medium">
        <color rgb="FF000000"/>
      </left>
      <right style="thin">
        <color rgb="FF000000"/>
      </right>
      <top style="none">
        <color rgb="FF000000"/>
      </top>
      <bottom style="thin">
        <color rgb="FF000000"/>
      </bottom>
      <extLst>
        <ext uri="smNativeData">
          <pm:border xmlns:pm="smNativeData" id="1644444404">
            <pm:line position="bottom" type="1" style="0" width="20" dist="20" width2="20" rgb="000000"/>
            <pm:line position="left" type="1" style="0" width="30" dist="20" width2="20" rgb="000000"/>
            <pm:line position="right" type="1" style="0" width="20" dist="20" width2="20" rgb="000000"/>
          </pm:border>
        </ext>
      </extLst>
    </border>
    <border>
      <left style="thin">
        <color rgb="FF000000"/>
      </left>
      <right style="thin">
        <color rgb="FF000000"/>
      </right>
      <top style="none">
        <color rgb="FF000000"/>
      </top>
      <bottom style="thin">
        <color rgb="FF000000"/>
      </bottom>
      <extLst>
        <ext uri="smNativeData">
          <pm:border xmlns:pm="smNativeData" id="1644444404">
            <pm:line position="bottom" type="1" style="0" width="20" dist="20" width2="20" rgb="000000"/>
            <pm:line position="left" type="1" style="0" width="20" dist="20" width2="20" rgb="000000"/>
            <pm:line position="right" type="1" style="0" width="20" dist="20" width2="20" rgb="000000"/>
          </pm:border>
        </ext>
      </extLst>
    </border>
    <border>
      <left style="thin">
        <color rgb="FF000000"/>
      </left>
      <right style="medium">
        <color rgb="FF000000"/>
      </right>
      <top style="none">
        <color rgb="FF000000"/>
      </top>
      <bottom style="thin">
        <color rgb="FF000000"/>
      </bottom>
      <extLst>
        <ext uri="smNativeData">
          <pm:border xmlns:pm="smNativeData" id="1644444404">
            <pm:line position="bottom" type="1" style="0" width="20" dist="20" width2="20" rgb="000000"/>
            <pm:line position="left" type="1" style="0" width="20" dist="20" width2="20" rgb="000000"/>
            <pm:line position="right" type="1" style="0" width="30" dist="20" width2="20" rgb="000000"/>
          </pm:border>
        </ext>
      </extLst>
    </border>
    <border>
      <left style="medium">
        <color rgb="FF000000"/>
      </left>
      <right style="medium">
        <color rgb="FF000000"/>
      </right>
      <top style="none">
        <color rgb="FF000000"/>
      </top>
      <bottom style="thin">
        <color rgb="FF000000"/>
      </bottom>
      <extLst>
        <ext uri="smNativeData">
          <pm:border xmlns:pm="smNativeData" id="1644444404">
            <pm:line position="bottom" type="1" style="0" width="20" dist="20" width2="20" rgb="000000"/>
            <pm:line position="left" type="1" style="0" width="30" dist="20" width2="20" rgb="000000"/>
            <pm:line position="right" type="1" style="0" width="30" dist="20" width2="20" rgb="000000"/>
          </pm:border>
        </ext>
      </extLst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extLst>
        <ext uri="smNativeData">
          <pm:border xmlns:pm="smNativeData" id="1644444404">
            <pm:line position="top" type="1" style="0" width="20" dist="20" width2="20" rgb="000000"/>
            <pm:line position="bottom" type="2" style="0" width="20" dist="20" width2="20" rgb="000000"/>
            <pm:line position="left" type="1" style="0" width="30" dist="20" width2="20" rgb="000000"/>
            <pm:line position="right" type="1" style="0" width="20" dist="20" width2="20" rgb="000000"/>
          </pm:border>
        </ext>
      </extLst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extLst>
        <ext uri="smNativeData">
          <pm:border xmlns:pm="smNativeData" id="1644444404">
            <pm:line position="top" type="1" style="0" width="20" dist="20" width2="20" rgb="000000"/>
            <pm:line position="bottom" type="2" style="0" width="20" dist="20" width2="20" rgb="000000"/>
            <pm:line position="left" type="1" style="0" width="20" dist="20" width2="20" rgb="000000"/>
            <pm:line position="right" type="1" style="0" width="20" dist="20" width2="20" rgb="000000"/>
          </pm:border>
        </ext>
      </extLst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extLst>
        <ext uri="smNativeData">
          <pm:border xmlns:pm="smNativeData" id="1644444404">
            <pm:line position="top" type="1" style="0" width="20" dist="20" width2="20" rgb="000000"/>
            <pm:line position="bottom" type="2" style="0" width="20" dist="20" width2="20" rgb="000000"/>
            <pm:line position="left" type="1" style="0" width="20" dist="20" width2="20" rgb="000000"/>
            <pm:line position="right" type="1" style="0" width="30" dist="20" width2="20" rgb="000000"/>
          </pm:border>
        </ext>
      </extLst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extLst>
        <ext uri="smNativeData">
          <pm:border xmlns:pm="smNativeData" id="1644444404">
            <pm:line position="top" type="1" style="0" width="20" dist="20" width2="20" rgb="000000"/>
            <pm:line position="bottom" type="2" style="0" width="20" dist="20" width2="20" rgb="000000"/>
            <pm:line position="left" type="1" style="0" width="30" dist="20" width2="20" rgb="000000"/>
            <pm:line position="right" type="1" style="0" width="30" dist="20" width2="20" rgb="000000"/>
          </pm:border>
        </ext>
      </extLst>
    </border>
    <border>
      <left style="medium">
        <color rgb="FF000000"/>
      </left>
      <right style="thin">
        <color rgb="FF000000"/>
      </right>
      <top style="thin">
        <color rgb="FF000000"/>
      </top>
      <bottom style="none">
        <color rgb="FF000000"/>
      </bottom>
      <extLst>
        <ext uri="smNativeData">
          <pm:border xmlns:pm="smNativeData" id="1644444404">
            <pm:line position="top" type="1" style="0" width="20" dist="20" width2="20" rgb="000000"/>
            <pm:line position="left" type="1" style="0" width="30" dist="20" width2="20" rgb="000000"/>
            <pm:line position="right" type="1" style="0" width="20" dist="20" width2="20" rgb="000000"/>
          </pm:border>
        </ext>
      </extLst>
    </border>
    <border>
      <left style="thin">
        <color rgb="FF000000"/>
      </left>
      <right style="thin">
        <color rgb="FF000000"/>
      </right>
      <top style="thin">
        <color rgb="FF000000"/>
      </top>
      <bottom style="none">
        <color rgb="FF000000"/>
      </bottom>
      <extLst>
        <ext uri="smNativeData">
          <pm:border xmlns:pm="smNativeData" id="1644444404">
            <pm:line position="top" type="1" style="0" width="20" dist="20" width2="20" rgb="000000"/>
            <pm:line position="left" type="1" style="0" width="20" dist="20" width2="20" rgb="000000"/>
            <pm:line position="right" type="1" style="0" width="20" dist="20" width2="20" rgb="000000"/>
          </pm:border>
        </ext>
      </extLst>
    </border>
    <border>
      <left style="thin">
        <color rgb="FF000000"/>
      </left>
      <right style="medium">
        <color rgb="FF000000"/>
      </right>
      <top style="thin">
        <color rgb="FF000000"/>
      </top>
      <bottom style="none">
        <color rgb="FF000000"/>
      </bottom>
      <extLst>
        <ext uri="smNativeData">
          <pm:border xmlns:pm="smNativeData" id="1644444404">
            <pm:line position="top" type="1" style="0" width="20" dist="20" width2="20" rgb="000000"/>
            <pm:line position="left" type="1" style="0" width="20" dist="20" width2="20" rgb="000000"/>
            <pm:line position="right" type="1" style="0" width="30" dist="20" width2="20" rgb="000000"/>
          </pm:border>
        </ext>
      </extLst>
    </border>
    <border>
      <left style="medium">
        <color rgb="FF000000"/>
      </left>
      <right style="medium">
        <color rgb="FF000000"/>
      </right>
      <top style="thin">
        <color rgb="FF000000"/>
      </top>
      <bottom style="none">
        <color rgb="FF000000"/>
      </bottom>
      <extLst>
        <ext uri="smNativeData">
          <pm:border xmlns:pm="smNativeData" id="1644444404">
            <pm:line position="top" type="1" style="0" width="20" dist="20" width2="20" rgb="000000"/>
            <pm:line position="left" type="1" style="0" width="30" dist="20" width2="20" rgb="000000"/>
            <pm:line position="right" type="1" style="0" width="30" dist="20" width2="20" rgb="000000"/>
          </pm:border>
        </ext>
      </extLst>
    </border>
    <border>
      <left style="thin">
        <color rgb="FF000000"/>
      </left>
      <right style="none">
        <color rgb="FF000000"/>
      </right>
      <top style="thin">
        <color rgb="FF000000"/>
      </top>
      <bottom style="thin">
        <color rgb="FF000000"/>
      </bottom>
      <extLst>
        <ext uri="smNativeData">
          <pm:border xmlns:pm="smNativeData" id="1644444404">
            <pm:line position="top" type="1" style="0" width="20" dist="20" width2="20" rgb="000000"/>
            <pm:line position="bottom" type="1" style="0" width="20" dist="20" width2="20" rgb="000000"/>
            <pm:line position="left" type="1" style="0" width="20" dist="20" width2="20" rgb="000000"/>
          </pm:border>
        </ext>
      </extLst>
    </border>
    <border>
      <left style="thin">
        <color rgb="FF000000"/>
      </left>
      <right style="none">
        <color rgb="FF000000"/>
      </right>
      <top style="thin">
        <color rgb="FF000000"/>
      </top>
      <bottom style="medium">
        <color rgb="FF000000"/>
      </bottom>
      <extLst>
        <ext uri="smNativeData">
          <pm:border xmlns:pm="smNativeData" id="1644444404">
            <pm:line position="top" type="1" style="0" width="20" dist="20" width2="20" rgb="000000"/>
            <pm:line position="bottom" type="1" style="0" width="30" dist="20" width2="20" rgb="000000"/>
            <pm:line position="left" type="1" style="0" width="20" dist="20" width2="20" rgb="000000"/>
          </pm:border>
        </ext>
      </extLst>
    </border>
    <border>
      <left style="thin">
        <color rgb="FF000000"/>
      </left>
      <right style="none">
        <color rgb="FF000000"/>
      </right>
      <top style="medium">
        <color rgb="FF000000"/>
      </top>
      <bottom style="thin">
        <color rgb="FF000000"/>
      </bottom>
      <extLst>
        <ext uri="smNativeData">
          <pm:border xmlns:pm="smNativeData" id="1644444404">
            <pm:line position="top" type="1" style="0" width="30" dist="20" width2="20" rgb="000000"/>
            <pm:line position="bottom" type="1" style="0" width="20" dist="20" width2="20" rgb="000000"/>
            <pm:line position="left" type="1" style="0" width="20" dist="20" width2="20" rgb="000000"/>
          </pm:border>
        </ext>
      </extLst>
    </border>
    <border>
      <left style="medium">
        <color rgb="FF000000"/>
      </left>
      <right style="none">
        <color rgb="FF000000"/>
      </right>
      <top style="medium">
        <color rgb="FF000000"/>
      </top>
      <bottom style="none">
        <color rgb="FF000000"/>
      </bottom>
      <extLst>
        <ext uri="smNativeData">
          <pm:border xmlns:pm="smNativeData" id="1644444404">
            <pm:line position="top" type="1" style="0" width="30" dist="20" width2="20" rgb="000000"/>
            <pm:line position="left" type="1" style="0" width="30" dist="20" width2="20" rgb="000000"/>
          </pm:border>
        </ext>
      </extLst>
    </border>
    <border>
      <left style="none">
        <color rgb="FF000000"/>
      </left>
      <right style="none">
        <color rgb="FF000000"/>
      </right>
      <top style="medium">
        <color rgb="FF000000"/>
      </top>
      <bottom style="none">
        <color rgb="FF000000"/>
      </bottom>
      <extLst>
        <ext uri="smNativeData">
          <pm:border xmlns:pm="smNativeData" id="1644444404">
            <pm:line position="top" type="1" style="0" width="30" dist="20" width2="20" rgb="000000"/>
          </pm:border>
        </ext>
      </extLst>
    </border>
    <border>
      <left style="none">
        <color rgb="FF000000"/>
      </left>
      <right style="medium">
        <color rgb="FF000000"/>
      </right>
      <top style="medium">
        <color rgb="FF000000"/>
      </top>
      <bottom style="none">
        <color rgb="FF000000"/>
      </bottom>
      <extLst>
        <ext uri="smNativeData">
          <pm:border xmlns:pm="smNativeData" id="1644444404">
            <pm:line position="top" type="1" style="0" width="30" dist="20" width2="20" rgb="000000"/>
            <pm:line position="right" type="1" style="0" width="30" dist="20" width2="20" rgb="000000"/>
          </pm:border>
        </ext>
      </extLst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extLst>
        <ext uri="smNativeData">
          <pm:border xmlns:pm="smNativeData" id="1644444404">
            <pm:line position="top" type="1" style="0" width="20" dist="20" width2="20" rgb="000000"/>
            <pm:line position="bottom" type="1" style="0" width="20" dist="20" width2="20" rgb="000000"/>
            <pm:line position="left" type="1" style="0" width="40" dist="20" width2="20" rgb="000000"/>
            <pm:line position="right" type="1" style="0" width="20" dist="20" width2="20" rgb="000000"/>
          </pm:border>
        </ext>
      </extLst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extLst>
        <ext uri="smNativeData">
          <pm:border xmlns:pm="smNativeData" id="1644444404">
            <pm:line position="top" type="1" style="0" width="20" dist="20" width2="20" rgb="000000"/>
            <pm:line position="bottom" type="1" style="0" width="20" dist="20" width2="20" rgb="000000"/>
            <pm:line position="left" type="1" style="0" width="20" dist="20" width2="20" rgb="000000"/>
            <pm:line position="right" type="1" style="0" width="40" dist="20" width2="20" rgb="000000"/>
          </pm:border>
        </ext>
      </extLst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extLst>
        <ext uri="smNativeData">
          <pm:border xmlns:pm="smNativeData" id="1644444404">
            <pm:line position="top" type="1" style="0" width="20" dist="20" width2="20" rgb="000000"/>
            <pm:line position="bottom" type="1" style="0" width="40" dist="20" width2="20" rgb="000000"/>
            <pm:line position="left" type="1" style="0" width="40" dist="20" width2="20" rgb="000000"/>
            <pm:line position="right" type="1" style="0" width="20" dist="20" width2="20" rgb="000000"/>
          </pm:border>
        </ext>
      </extLst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extLst>
        <ext uri="smNativeData">
          <pm:border xmlns:pm="smNativeData" id="1644444404">
            <pm:line position="top" type="1" style="0" width="20" dist="20" width2="20" rgb="000000"/>
            <pm:line position="bottom" type="1" style="0" width="40" dist="20" width2="20" rgb="000000"/>
            <pm:line position="left" type="1" style="0" width="20" dist="20" width2="20" rgb="000000"/>
            <pm:line position="right" type="1" style="0" width="20" dist="20" width2="20" rgb="000000"/>
          </pm:border>
        </ext>
      </extLst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extLst>
        <ext uri="smNativeData">
          <pm:border xmlns:pm="smNativeData" id="1644444404">
            <pm:line position="top" type="1" style="0" width="20" dist="20" width2="20" rgb="000000"/>
            <pm:line position="bottom" type="1" style="0" width="40" dist="20" width2="20" rgb="000000"/>
            <pm:line position="left" type="1" style="0" width="20" dist="20" width2="20" rgb="000000"/>
            <pm:line position="right" type="1" style="0" width="40" dist="20" width2="20" rgb="000000"/>
          </pm:border>
        </ext>
      </extLst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extLst>
        <ext uri="smNativeData">
          <pm:border xmlns:pm="smNativeData" id="1644444404">
            <pm:line position="top" type="1" style="0" width="40" dist="20" width2="20" rgb="000000"/>
            <pm:line position="bottom" type="1" style="0" width="20" dist="20" width2="20" rgb="000000"/>
            <pm:line position="left" type="1" style="0" width="20" dist="20" width2="20" rgb="000000"/>
            <pm:line position="right" type="1" style="0" width="20" dist="20" width2="20" rgb="000000"/>
          </pm:border>
        </ext>
      </extLst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extLst>
        <ext uri="smNativeData">
          <pm:border xmlns:pm="smNativeData" id="1644444404">
            <pm:line position="top" type="1" style="0" width="40" dist="20" width2="20" rgb="000000"/>
            <pm:line position="bottom" type="1" style="0" width="20" dist="20" width2="20" rgb="000000"/>
            <pm:line position="left" type="1" style="0" width="20" dist="20" width2="20" rgb="000000"/>
            <pm:line position="right" type="1" style="0" width="40" dist="20" width2="20" rgb="000000"/>
          </pm:border>
        </ext>
      </extLst>
    </border>
    <border>
      <left style="thick">
        <color rgb="FF000000"/>
      </left>
      <right style="none">
        <color rgb="FF000000"/>
      </right>
      <top style="thick">
        <color rgb="FF000000"/>
      </top>
      <bottom style="thick">
        <color rgb="FF000000"/>
      </bottom>
      <extLst>
        <ext uri="smNativeData">
          <pm:border xmlns:pm="smNativeData" id="1644444404">
            <pm:line position="top" type="1" style="0" width="40" dist="20" width2="20" rgb="000000"/>
            <pm:line position="bottom" type="1" style="0" width="40" dist="20" width2="20" rgb="000000"/>
            <pm:line position="left" type="1" style="0" width="40" dist="20" width2="20" rgb="000000"/>
          </pm:border>
        </ext>
      </extLst>
    </border>
    <border>
      <left style="none">
        <color rgb="FF000000"/>
      </left>
      <right style="none">
        <color rgb="FF000000"/>
      </right>
      <top style="thick">
        <color rgb="FF000000"/>
      </top>
      <bottom style="thick">
        <color rgb="FF000000"/>
      </bottom>
      <extLst>
        <ext uri="smNativeData">
          <pm:border xmlns:pm="smNativeData" id="1644444404">
            <pm:line position="top" type="1" style="0" width="40" dist="20" width2="20" rgb="000000"/>
            <pm:line position="bottom" type="1" style="0" width="40" dist="20" width2="20" rgb="000000"/>
          </pm:border>
        </ext>
      </extLst>
    </border>
    <border>
      <left style="none">
        <color rgb="FF000000"/>
      </left>
      <right style="thick">
        <color rgb="FF000000"/>
      </right>
      <top style="thick">
        <color rgb="FF000000"/>
      </top>
      <bottom style="thick">
        <color rgb="FF000000"/>
      </bottom>
      <extLst>
        <ext uri="smNativeData">
          <pm:border xmlns:pm="smNativeData" id="1644444404">
            <pm:line position="top" type="1" style="0" width="40" dist="20" width2="20" rgb="000000"/>
            <pm:line position="bottom" type="1" style="0" width="40" dist="20" width2="20" rgb="000000"/>
            <pm:line position="right" type="1" style="0" width="40" dist="20" width2="20" rgb="000000"/>
          </pm:border>
        </ext>
      </extLst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extLst>
        <ext uri="smNativeData">
          <pm:border xmlns:pm="smNativeData" id="1644444404">
            <pm:line position="top" type="1" style="0" width="40" dist="20" width2="20" rgb="000000"/>
            <pm:line position="bottom" type="1" style="0" width="20" dist="20" width2="20" rgb="000000"/>
            <pm:line position="left" type="1" style="0" width="40" dist="20" width2="20" rgb="000000"/>
            <pm:line position="right" type="1" style="0" width="20" dist="20" width2="20" rgb="000000"/>
          </pm:border>
        </ext>
      </extLst>
    </border>
    <border>
      <left style="none">
        <color rgb="FF000000"/>
      </left>
      <right style="none">
        <color rgb="FF000000"/>
      </right>
      <top style="none">
        <color rgb="FF000000"/>
      </top>
      <bottom style="thick">
        <color rgb="FF000000"/>
      </bottom>
      <extLst>
        <ext uri="smNativeData">
          <pm:border xmlns:pm="smNativeData" id="1644444404">
            <pm:line position="bottom" type="1" style="0" width="40" dist="20" width2="20" rgb="000000"/>
          </pm:border>
        </ext>
      </extLst>
    </border>
  </borders>
  <cellStyleXfs count="2">
    <xf numFmtId="0" fontId="0" fillId="0" borderId="0" applyNumberFormat="1" applyFont="1" applyFill="1" applyBorder="1" applyAlignment="1" applyProtection="1"/>
    <xf numFmtId="9" fontId="0" fillId="0" borderId="0" applyNumberFormat="1" applyFont="0" applyFill="0" applyBorder="0" applyAlignment="0" applyProtection="0"/>
  </cellStyleXfs>
  <cellXfs count="98">
    <xf numFmtId="0" fontId="0" fillId="0" borderId="0" xfId="0"/>
    <xf numFmtId="9" fontId="0" fillId="0" borderId="0" xfId="1"/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5" fontId="0" fillId="0" borderId="1" xfId="1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5" fontId="0" fillId="0" borderId="8" xfId="1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164" fontId="0" fillId="0" borderId="5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right"/>
    </xf>
    <xf numFmtId="164" fontId="0" fillId="0" borderId="14" xfId="0" applyNumberForma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5" fontId="0" fillId="0" borderId="17" xfId="1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5" fontId="0" fillId="0" borderId="21" xfId="1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1" applyNumberFormat="1" applyAlignment="1">
      <alignment horizontal="center"/>
    </xf>
    <xf numFmtId="0" fontId="0" fillId="0" borderId="24" xfId="0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5" fontId="0" fillId="0" borderId="25" xfId="1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0" fontId="0" fillId="0" borderId="0" xfId="0" applyAlignment="1">
      <alignment wrapText="1"/>
    </xf>
    <xf numFmtId="164" fontId="0" fillId="0" borderId="28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0" fontId="0" fillId="0" borderId="30" xfId="0" applyBorder="1" applyAlignment="1">
      <alignment horizontal="center" vertical="center" wrapText="1"/>
    </xf>
    <xf numFmtId="0" fontId="2" fillId="0" borderId="0" xfId="0" applyFont="1"/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0" fontId="5" fillId="0" borderId="0" xfId="0" applyFont="1"/>
    <xf numFmtId="0" fontId="3" fillId="0" borderId="0" xfId="0" applyFont="1"/>
    <xf numFmtId="9" fontId="4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/>
    <xf numFmtId="0" fontId="4" fillId="0" borderId="34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4" fontId="4" fillId="0" borderId="35" xfId="0" applyNumberFormat="1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164" fontId="4" fillId="0" borderId="37" xfId="0" applyNumberFormat="1" applyFont="1" applyBorder="1" applyAlignment="1">
      <alignment horizontal="center"/>
    </xf>
    <xf numFmtId="165" fontId="4" fillId="0" borderId="37" xfId="1" applyNumberFormat="1" applyFont="1" applyBorder="1" applyAlignment="1">
      <alignment horizontal="center"/>
    </xf>
    <xf numFmtId="164" fontId="4" fillId="0" borderId="38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/>
    <xf numFmtId="0" fontId="4" fillId="0" borderId="42" xfId="0" applyFont="1" applyBorder="1" applyAlignment="1">
      <alignment horizontal="right"/>
    </xf>
    <xf numFmtId="164" fontId="4" fillId="0" borderId="43" xfId="0" applyNumberFormat="1" applyFont="1" applyBorder="1" applyAlignment="1">
      <alignment horizontal="center"/>
    </xf>
    <xf numFmtId="0" fontId="6" fillId="0" borderId="41" xfId="0" applyFont="1" applyBorder="1"/>
    <xf numFmtId="0" fontId="7" fillId="0" borderId="42" xfId="0" applyFont="1" applyBorder="1"/>
    <xf numFmtId="166" fontId="4" fillId="0" borderId="0" xfId="1" applyNumberFormat="1" applyFont="1" applyAlignment="1">
      <alignment horizontal="center"/>
    </xf>
    <xf numFmtId="0" fontId="4" fillId="0" borderId="44" xfId="0" applyFont="1" applyBorder="1" applyAlignment="1">
      <alignment horizontal="center" vertical="center"/>
    </xf>
    <xf numFmtId="0" fontId="7" fillId="0" borderId="43" xfId="0" applyFont="1" applyBorder="1"/>
    <xf numFmtId="166" fontId="4" fillId="0" borderId="1" xfId="1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0" fontId="3" fillId="0" borderId="45" xfId="0" applyFont="1" applyBorder="1" applyAlignment="1">
      <alignment horizontal="right"/>
    </xf>
    <xf numFmtId="164" fontId="4" fillId="0" borderId="45" xfId="0" applyNumberFormat="1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10" fillId="0" borderId="0" xfId="0" applyFont="1"/>
    <xf numFmtId="164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right"/>
    </xf>
    <xf numFmtId="166" fontId="4" fillId="0" borderId="0" xfId="1" applyNumberFormat="1" applyFont="1" applyAlignment="1">
      <alignment horizontal="right"/>
    </xf>
  </cellXfs>
  <cellStyles count="2">
    <cellStyle name="Normal" xfId="0" builtinId="0" customBuiltin="1"/>
    <cellStyle name="Percent" xfId="1" builtinId="5" customBuiltin="1"/>
  </cellStyles>
  <tableStyles count="0"/>
  <extLst>
    <ext uri="smNativeData">
      <pm:charStyles xmlns:pm="smNativeData" id="1644444404" count="1">
        <pm:charStyle name="Normal" fontId="0" Id="1"/>
      </pm:charStyles>
    </ext>
  </extLst>
</styleSheet>
</file>

<file path=xl/_rels/workbook.xml.rels><?xml version="1.0" encoding="UTF-8" standalone="yes" 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haredStrings" Target="sharedStrings.xml"/><Relationship Id="rId3" Type="http://schemas.openxmlformats.org/officeDocument/2006/relationships/styles" Target="style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 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692150</xdr:colOff>
      <xdr:row>0</xdr:row>
      <xdr:rowOff>30480</xdr:rowOff>
    </xdr:from>
    <xdr:to>
      <xdr:col>24</xdr:col>
      <xdr:colOff>410210</xdr:colOff>
      <xdr:row>28</xdr:row>
      <xdr:rowOff>8890</xdr:rowOff>
    </xdr:to>
    <xdr:pic macro="">
      <xdr:nvPicPr>
        <xdr:cNvPr id="3" name="Picture1"/>
        <xdr:cNvPicPr>
          <a:picLocks noChangeAspect="1"/>
          <a:extLst>
            <a:ext uri="smNativeData">
              <pm:smNativeData xmlns:pm="smNativeData" val="SMDATA_15_9DoEYhMAAAAlAAAAEQAAAC8BAAAAkAAAAEgAAACQAAAASAAAAAAAAAAAAAAAAAAAAAEAAABQAAAAAAAAAAAA4D8AAAAAAADgPwAAAAAAAOA/AAAAAAAA4D8AAAAAAADgPwAAAAAAAOA/AAAAAAAA4D8AAAAAAADgPwAAAAAAAOA/AAAAAAAA4D8CAAAAjAAAAAAAAAAAAAAARHLEDP///wgAAAAAAAAAAAAAAAAAAAAAAAAAAAAAAAAAAAAAZAAAAAEAAABAAAAAAAAAAAAAAAAAAAAAAAAAAAAAAAAAAAAAAAAAAAAAAAAAAAAAAAAAAAAAAAAAAAAAAAAAAAAAAAAAAAAAAAAAAAAAAAAAAAAAAAAAAAAAAAAAAAAAFAAAADwAAAAAAAAAAAAAAAAAAAkUAAAAAQAAABQAAAAUAAAAFAAAAAEAAAAAAAAAZAAAAGQAAAAAAAAAZAAAAGQAAAAVAAAAYAAAAAAAAAAAAAAADwAAACADAAAAAAAAAAAAAAEAAACgMgAAVgcAAKr4//8BAAAAf39/AAEAAABkAAAAAAAAABQAAABAHwAAAAAAACYAAAAAAAAAwOD//wAAAAAmAAAAZAAAABYAAABMAAAAAAAAAAAAAAAEAAAAAAAAAAEAAADn5uYKAAAAACgAAAAoAAAAZAAAAGQAAAAAAAAAzMzMAAAAAABQAAAAUAAAAGQAAABkAAAAAAAAAAcAAAA4AAAAAAAAAAAAAAAAAAAA////AAAAAAAAAAAAAAAAAAAAAAAAAAAAAAAAAAAAAABkAAAAZAAAAAA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CwAAAJwA5QMcAAAAGAAAAC0ATwK4RQAAMAAAACQ3AACIIg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3480" y="30480"/>
          <a:ext cx="8963660" cy="561340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 fLocksWithSheet="0"/>
  </xdr:twoCellAnchor>
  <xdr:twoCellAnchor>
    <xdr:from>
      <xdr:col>14</xdr:col>
      <xdr:colOff>542925</xdr:colOff>
      <xdr:row>0</xdr:row>
      <xdr:rowOff>67310</xdr:rowOff>
    </xdr:from>
    <xdr:to>
      <xdr:col>16</xdr:col>
      <xdr:colOff>403225</xdr:colOff>
      <xdr:row>28</xdr:row>
      <xdr:rowOff>25400</xdr:rowOff>
    </xdr:to>
    <xdr:sp macro="">
      <xdr:nvSpPr>
        <xdr:cNvPr id="2" name="Rectangle1"/>
        <xdr:cNvSpPr>
          <a:extLst>
            <a:ext uri="smNativeData">
              <pm:smNativeData xmlns:pm="smNativeData" val="SMDATA_13_9DoEYhMAAAAlAAAAZAAAAA8BAAAAkAAAAEgAAACQAAAASAAAAAAAAAAAAAAAAAAAAAEAAABQAAAAAAAAAAAA4D8AAAAAAADgPwAAAAAAAOA/AAAAAAAA4D8AAAAAAADgPwAAAAAAAOA/AAAAAAAA4D8AAAAAAADgPwAAAAAAAOA/AAAAAAAA4D8CAAAAjAAAAAAAAAAAAAAAAAAAAP///wgAAAAAAAAAAAAAAAAAAAAAAAAAAAAAAAAAAAAAZAAAAAEAAABAAAAAAAAAAAAAAAAAAAAAAAAAAAAAAAAAAAAAAAAAAAAAAAAAAAAAAAAAAAAAAAAAAAAAAAAAAAAAAAAAAAAAAAAAAAAAAAAAAAAAAAAAAAAAAAAAAAAAFAAAADwAAAABAAAAAAAAAP8AAAAoAAAAAQAAABQAAAAUAAAAFAAAAAEAAAAAAAAAZAAAAGQAAAAAAAAAZAAAAGQAAAAVAAAAYAAAAAAAAAAAAAAADwAAACADAAAAAAAAAAAAAAEAAACgMgAAVgcAAKr4//8BAAAAf39/AAEAAABkAAAAAAAAABQAAABAHwAAAAAAACYAAAAAAAAAwOD//wAAAAAmAAAAZAAAABYAAABMAAAAAAAAAAAAAAAEAAAAAAAAAAEAAADn5uYKAAAAACgAAAAoAAAAZAAAAGQAAAAAAAAAzMzMAAAAAABQAAAAUAAAAGQAAABkAAAAAAAAABcAAAAUAAAAAAAAAAAAAAD/fwAA/38AAAAAAAAJAAAABAAAAAAAAAAeAAAAaAAAAAAAAAAAAAAAAAAAAAAAAAAAAAAAECcAABAnAAAAAAAAAAAAAAAAAAAAAAAAAAAAAAAAAAAAAAAAAAAAABQAAAAAAAAAwMD/AAAAAABkAAAAMgAAAAAAAABkAAAAAAAAAH9/fwAKAAAAIgAAABgAAAAAAAAAAAAAAAAAAAAAAAAAAAAAAAAAAAAkAAAAJAAAAAAAAAAHAAAAAAAAAAAAAAAAAAAAAAAAAAAAAAAAAAAAf39/ACUAAABYAAAAAAAAAAAAAAAAAAAAAAAAAAAAAAAAAAAAAAAAAAAAAAAAAAAAAAAAAAAAAAA/AAAAAAAAAKCGAQAAAAAAAAAAAAAAAAAMAAAAAQAAAAAAAAAAAAAAAAAAACEAAAAwAAAALAAAAAAAAAAOAAAAVwEOAxwAAAAQAAAAggBFAu1RAABqAAAA5AcAAGgiAAAAAAAA"/>
            </a:ext>
          </a:extLst>
        </xdr:cNvSpPr>
      </xdr:nvSpPr>
      <xdr:spPr>
        <a:xfrm>
          <a:off x="13317855" y="67310"/>
          <a:ext cx="1282700" cy="5593080"/>
        </a:xfrm>
        <a:prstGeom prst="rect">
          <a:avLst/>
        </a:prstGeom>
        <a:noFill/>
        <a:ln w="25400" cap="flat">
          <a:solidFill>
            <a:srgbClr val="FF0000"/>
          </a:solidFill>
          <a:prstDash val="solid"/>
          <a:headEnd type="none" w="med" len="med"/>
          <a:tailEnd type="none" w="med" len="med"/>
        </a:ln>
        <a:effectLst/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 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view="normal" zoomScale="122" workbookViewId="0">
      <selection activeCell="E39" sqref="E39"/>
    </sheetView>
  </sheetViews>
  <sheetFormatPr baseColWidth="9" defaultColWidth="10.000000" defaultRowHeight="15.80"/>
  <cols>
    <col min="1" max="1" width="31.705357" customWidth="1" style="63"/>
    <col min="2" max="2" width="10.446429" customWidth="1" style="63"/>
    <col min="3" max="7" width="10.000000" style="63"/>
    <col min="8" max="8" width="27.026786" customWidth="1" style="63"/>
    <col min="9" max="9" width="10.446429" customWidth="1" style="63"/>
    <col min="10" max="16384" width="10.000000" style="63"/>
  </cols>
  <sheetData>
    <row r="1" spans="1:9">
      <c r="A1" s="92" t="s">
        <v>0</v>
      </c>
      <c r="H1" s="60" t="s">
        <v>1</v>
      </c>
      <c r="I1" s="88" t="n">
        <v>749249</v>
      </c>
    </row>
    <row r="2" spans="1:3">
      <c r="A2" s="60" t="s">
        <v>2</v>
      </c>
      <c r="B2" s="61">
        <f>I1</f>
        <v>749249</v>
      </c>
      <c r="C2" s="64" t="s">
        <v>3</v>
      </c>
    </row>
    <row r="3" spans="3:9">
      <c r="C3" s="64"/>
      <c r="H3" s="60" t="s">
        <v>4</v>
      </c>
      <c r="I3" s="61" t="n">
        <v>163665</v>
      </c>
    </row>
    <row r="4" spans="1:9">
      <c r="A4" s="92" t="s">
        <v>5</v>
      </c>
      <c r="B4" s="61"/>
      <c r="C4" s="64"/>
      <c r="H4" s="60" t="s">
        <v>6</v>
      </c>
      <c r="I4" s="61" t="n">
        <v>15297</v>
      </c>
    </row>
    <row r="5" spans="1:9">
      <c r="A5" s="60" t="s">
        <v>7</v>
      </c>
      <c r="B5" s="93">
        <f>I9</f>
        <v>11686</v>
      </c>
      <c r="C5" s="64" t="s">
        <v>8</v>
      </c>
      <c r="H5" s="60" t="s">
        <v>9</v>
      </c>
      <c r="I5" s="61" t="n">
        <v>28465</v>
      </c>
    </row>
    <row r="6" spans="1:9">
      <c r="A6" s="60" t="s">
        <v>10</v>
      </c>
      <c r="B6" s="93">
        <f>I4</f>
        <v>15297</v>
      </c>
      <c r="C6" s="62"/>
      <c r="H6" s="60" t="s">
        <v>11</v>
      </c>
      <c r="I6" s="61" t="n">
        <v>39</v>
      </c>
    </row>
    <row r="7" spans="1:9">
      <c r="A7" s="60" t="s">
        <v>12</v>
      </c>
      <c r="B7" s="93">
        <f>'Example-Cont''d'!B10</f>
        <v>184059.076923076995</v>
      </c>
      <c r="C7" s="64" t="s">
        <v>13</v>
      </c>
      <c r="H7" s="60" t="s">
        <v>14</v>
      </c>
      <c r="I7" s="61" t="n">
        <v>5853</v>
      </c>
    </row>
    <row r="8" spans="1:9">
      <c r="A8" s="60" t="s">
        <v>15</v>
      </c>
      <c r="B8" s="94">
        <f>I8</f>
        <v>4840</v>
      </c>
      <c r="C8" s="63" t="s">
        <v>16</v>
      </c>
      <c r="H8" s="60" t="s">
        <v>17</v>
      </c>
      <c r="I8" s="61" t="n">
        <v>4840</v>
      </c>
    </row>
    <row r="9" spans="1:9">
      <c r="A9" s="60" t="s">
        <v>18</v>
      </c>
      <c r="B9" s="94">
        <f>I3</f>
        <v>163665</v>
      </c>
      <c r="C9" s="63" t="s">
        <v>19</v>
      </c>
      <c r="H9" s="60" t="s">
        <v>20</v>
      </c>
      <c r="I9" s="61" t="n">
        <v>11686</v>
      </c>
    </row>
    <row r="10" spans="1:9">
      <c r="A10" s="60" t="s">
        <v>21</v>
      </c>
      <c r="B10" s="95">
        <f>I5+I6+I7</f>
        <v>34357</v>
      </c>
      <c r="C10" s="63" t="s">
        <v>22</v>
      </c>
      <c r="H10" s="60" t="s">
        <v>23</v>
      </c>
      <c r="I10" s="61" t="n">
        <v>31271</v>
      </c>
    </row>
    <row r="11" spans="1:9">
      <c r="A11" s="60" t="s">
        <v>24</v>
      </c>
      <c r="B11" s="95">
        <f>I12+I13</f>
        <v>54400</v>
      </c>
      <c r="C11" s="63" t="s">
        <v>25</v>
      </c>
      <c r="H11" s="60" t="s">
        <v>26</v>
      </c>
      <c r="I11" s="61" t="n">
        <v>5766</v>
      </c>
    </row>
    <row r="12" spans="1:9">
      <c r="A12" s="60" t="s">
        <v>27</v>
      </c>
      <c r="B12" s="95">
        <f>'Example-Cont''d'!H4</f>
        <v>188242.237762237986</v>
      </c>
      <c r="C12" s="64" t="s">
        <v>28</v>
      </c>
      <c r="H12" s="60" t="s">
        <v>29</v>
      </c>
      <c r="I12" s="61" t="n">
        <v>40000</v>
      </c>
    </row>
    <row r="13" spans="1:9">
      <c r="A13" s="60" t="s">
        <v>30</v>
      </c>
      <c r="B13" s="95">
        <f>I17</f>
        <v>22477</v>
      </c>
      <c r="H13" s="60" t="s">
        <v>31</v>
      </c>
      <c r="I13" s="61" t="n">
        <v>14400</v>
      </c>
    </row>
    <row r="14" spans="1:9">
      <c r="A14" s="60" t="s">
        <v>32</v>
      </c>
      <c r="B14" s="95">
        <f>I10+I11+I14+I15</f>
        <v>53537</v>
      </c>
      <c r="C14" s="63" t="s">
        <v>33</v>
      </c>
      <c r="H14" s="60" t="s">
        <v>34</v>
      </c>
      <c r="I14" s="61" t="n">
        <v>9300</v>
      </c>
    </row>
    <row r="15" spans="8:9">
      <c r="H15" s="60" t="s">
        <v>35</v>
      </c>
      <c r="I15" s="61" t="n">
        <v>7200</v>
      </c>
    </row>
    <row r="16" spans="1:9">
      <c r="A16" s="60" t="s">
        <v>36</v>
      </c>
      <c r="B16" s="95">
        <f>SUM(B5:B14)</f>
        <v>732560.31468531501</v>
      </c>
      <c r="H16" s="60" t="s">
        <v>37</v>
      </c>
      <c r="I16" s="61" t="n">
        <v>15120</v>
      </c>
    </row>
    <row r="17" spans="8:9">
      <c r="H17" s="89" t="s">
        <v>38</v>
      </c>
      <c r="I17" s="90" t="n">
        <v>22477</v>
      </c>
    </row>
    <row r="18" spans="1:9">
      <c r="A18" s="60" t="s">
        <v>39</v>
      </c>
      <c r="B18" s="95">
        <f>B2-B16</f>
        <v>16688.6853146850008</v>
      </c>
      <c r="H18" s="60" t="s">
        <v>40</v>
      </c>
      <c r="I18" s="88">
        <f>SUM(I3:I17)</f>
        <v>375379</v>
      </c>
    </row>
    <row r="20" spans="1:9">
      <c r="A20" s="60" t="s">
        <v>41</v>
      </c>
      <c r="B20" s="95">
        <f>B2-(B5+B6+B8+B9+B10+B11+B13+B14)</f>
        <v>388990</v>
      </c>
      <c r="H20" s="60" t="s">
        <v>42</v>
      </c>
      <c r="I20" s="88">
        <f>I1-I18</f>
        <v>373870</v>
      </c>
    </row>
    <row r="21" spans="8:8">
      <c r="H21" s="63" t="s">
        <v>43</v>
      </c>
    </row>
    <row r="23" spans="8:9">
      <c r="H23" s="60" t="s">
        <v>41</v>
      </c>
      <c r="I23" s="88">
        <f>I1-I18+I16</f>
        <v>388990</v>
      </c>
    </row>
  </sheetData>
  <printOptions>
    <extLst>
      <ext uri="smNativeData">
        <pm:pageFlags xmlns:pm="smNativeData" id="1644444404" printRowHead="0" printColHead="0" printHeadLine="0" printFootLine="0" autoHeightHeader="0" autoHeightFooter="0" fitToPageBoth="0"/>
      </ext>
    </extLst>
  </printOptions>
  <pageMargins left="1.000000" right="1.000000" top="1.000000" bottom="1.000000" header="0.393750" footer="0.393750"/>
  <pageSetup paperSize="1" fitToWidth="0" fitToHeight="1" pageOrder="overThenDown"/>
  <headerFooter>
    <extLst>
      <ext uri="smNativeData">
        <pm:header xmlns:pm="smNativeData" id="1644444404" l="56" r="56" t="56" b="56" borderId="0" fillId="0" vertical="0"/>
        <pm:footer xmlns:pm="smNativeData" id="1644444404" l="56" r="56" t="56" b="56" borderId="0" fillId="0" vertical="2"/>
        <pm:paperBin xmlns:pm="smNativeData" id="1644444404" Id="0" type="0" value="0"/>
        <pm:paperBin xmlns:pm="smNativeData" id="1644444404" Id="1" type="0" value="0"/>
      </ext>
    </extLst>
  </headerFooter>
  <drawing r:id="rId1"/>
  <extLst>
    <ext uri="smNativeData">
      <pm:sheetPrefs xmlns:pm="smNativeData" day="164444440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80"/>
  <sheetViews>
    <sheetView view="normal" zoomScale="75" workbookViewId="0">
      <selection activeCell="T17" sqref="T17"/>
    </sheetView>
  </sheetViews>
  <sheetFormatPr defaultRowHeight="15.40"/>
  <cols>
    <col min="1" max="1" width="14.696429" customWidth="1"/>
    <col min="2" max="2" width="19.000000" customWidth="1" style="53"/>
    <col min="3" max="3" width="11.767857" customWidth="1" style="53"/>
    <col min="4" max="4" width="14.580357" customWidth="1" style="53"/>
    <col min="5" max="5" width="12.973214" customWidth="1" style="53"/>
    <col min="6" max="6" width="10.830357" customWidth="1"/>
    <col min="7" max="7" width="17.258929" customWidth="1"/>
    <col min="8" max="9" width="14.044643" customWidth="1"/>
    <col min="10" max="16341" width="10.830357" customWidth="1"/>
  </cols>
  <sheetData>
    <row r="1" spans="1:9">
      <c r="A1" s="60" t="s">
        <v>44</v>
      </c>
      <c r="B1" s="61">
        <f>B9/B8</f>
        <v>5751846.15384615026</v>
      </c>
      <c r="C1" s="64" t="s">
        <v>45</v>
      </c>
      <c r="D1" s="62"/>
      <c r="E1" s="62"/>
      <c r="F1" s="60"/>
      <c r="G1" s="61"/>
      <c r="H1" s="61"/>
      <c r="I1" s="61"/>
    </row>
    <row r="2" spans="1:9">
      <c r="A2" s="60" t="s">
        <v>46</v>
      </c>
      <c r="B2" s="61">
        <f>0.2*B1</f>
        <v>1150369.23076923005</v>
      </c>
      <c r="C2" s="64" t="s">
        <v>47</v>
      </c>
      <c r="D2" s="62"/>
      <c r="E2" s="62"/>
      <c r="F2" s="60"/>
      <c r="G2" s="96" t="s">
        <v>48</v>
      </c>
      <c r="H2" s="61">
        <f>0.9*B1</f>
        <v>5176661.53846153989</v>
      </c>
      <c r="I2" s="64" t="s">
        <v>49</v>
      </c>
    </row>
    <row r="3" spans="1:9">
      <c r="A3" s="60" t="s">
        <v>50</v>
      </c>
      <c r="B3" s="61">
        <f>0.8*B1</f>
        <v>4601476.92307692021</v>
      </c>
      <c r="C3" s="64" t="s">
        <v>51</v>
      </c>
      <c r="D3" s="62"/>
      <c r="E3" s="62"/>
      <c r="F3" s="60"/>
      <c r="G3" s="97" t="s">
        <v>52</v>
      </c>
      <c r="H3" s="61">
        <f>0.1*B1</f>
        <v>575184.615384615026</v>
      </c>
      <c r="I3" s="64" t="s">
        <v>53</v>
      </c>
    </row>
    <row r="4" spans="1:9">
      <c r="A4" s="60" t="s">
        <v>54</v>
      </c>
      <c r="B4" s="65" t="n">
        <v>60</v>
      </c>
      <c r="C4" s="64" t="s">
        <v>45</v>
      </c>
      <c r="D4" s="62"/>
      <c r="E4" s="62"/>
      <c r="F4" s="60"/>
      <c r="G4" s="96" t="s">
        <v>55</v>
      </c>
      <c r="H4" s="61">
        <f>H2/27.5</f>
        <v>188242.237762237986</v>
      </c>
      <c r="I4" s="64" t="s">
        <v>56</v>
      </c>
    </row>
    <row r="5" spans="1:5">
      <c r="A5" s="60" t="s">
        <v>57</v>
      </c>
      <c r="B5" s="61">
        <f>B1/B4</f>
        <v>95864.1025641025044</v>
      </c>
      <c r="C5" s="64" t="s">
        <v>45</v>
      </c>
      <c r="D5" s="62"/>
      <c r="E5" s="62"/>
    </row>
    <row r="6" spans="1:5">
      <c r="A6" s="60"/>
      <c r="B6" s="61"/>
      <c r="C6" s="62"/>
      <c r="D6" s="62"/>
      <c r="E6" s="62"/>
    </row>
    <row r="7" spans="1:5">
      <c r="A7" s="60"/>
      <c r="B7" s="68" t="s">
        <v>58</v>
      </c>
      <c r="C7" s="61"/>
      <c r="D7" s="61"/>
      <c r="E7" s="61"/>
    </row>
    <row r="8" spans="1:5">
      <c r="A8" s="60" t="s">
        <v>59</v>
      </c>
      <c r="B8" s="87" t="n">
        <v>0.065</v>
      </c>
      <c r="C8" s="64" t="s">
        <v>60</v>
      </c>
      <c r="D8" s="84"/>
      <c r="E8" s="84"/>
    </row>
    <row r="9" spans="1:5">
      <c r="A9" s="60" t="s">
        <v>61</v>
      </c>
      <c r="B9" s="68">
        <f>Example!I20</f>
        <v>373870</v>
      </c>
      <c r="C9" s="64" t="s">
        <v>62</v>
      </c>
      <c r="D9" s="61"/>
      <c r="E9" s="61"/>
    </row>
    <row r="10" spans="1:5">
      <c r="A10" s="60" t="s">
        <v>63</v>
      </c>
      <c r="B10" s="68">
        <f>0.04*$B$3</f>
        <v>184059.076923076995</v>
      </c>
      <c r="C10" s="64" t="s">
        <v>64</v>
      </c>
      <c r="D10" s="61"/>
      <c r="E10" s="61"/>
    </row>
    <row r="11" spans="1:5">
      <c r="A11" s="60" t="s">
        <v>65</v>
      </c>
      <c r="B11" s="68">
        <f>B9-B10</f>
        <v>189810.923076923005</v>
      </c>
      <c r="C11" s="64" t="s">
        <v>66</v>
      </c>
      <c r="D11" s="61"/>
      <c r="E11" s="61"/>
    </row>
    <row r="12" spans="1:5">
      <c r="A12" s="60"/>
      <c r="B12" s="61"/>
      <c r="C12" s="61"/>
      <c r="D12" s="61"/>
      <c r="E12" s="61"/>
    </row>
    <row r="13" spans="1:5">
      <c r="A13" s="63"/>
      <c r="B13" s="63"/>
      <c r="C13" s="62"/>
      <c r="D13" s="62"/>
      <c r="E13" s="62"/>
    </row>
    <row r="14" spans="1:5">
      <c r="A14" s="63"/>
      <c r="B14" s="82" t="s">
        <v>67</v>
      </c>
      <c r="C14" s="83"/>
      <c r="D14" s="83"/>
      <c r="E14" s="86"/>
    </row>
    <row r="15" spans="1:5">
      <c r="A15" s="63"/>
      <c r="B15" s="79"/>
      <c r="C15" s="91"/>
      <c r="D15" s="80" t="s">
        <v>68</v>
      </c>
      <c r="E15" s="81">
        <f>B11</f>
        <v>189810.923076923005</v>
      </c>
    </row>
    <row r="16" spans="1:5" ht="49.05" customHeight="1">
      <c r="A16" s="63"/>
      <c r="B16" s="85" t="s">
        <v>69</v>
      </c>
      <c r="C16" s="77" t="s">
        <v>70</v>
      </c>
      <c r="D16" s="77" t="s">
        <v>71</v>
      </c>
      <c r="E16" s="78" t="s">
        <v>72</v>
      </c>
    </row>
    <row r="17" spans="1:5">
      <c r="A17" s="63"/>
      <c r="B17" s="67" t="s">
        <v>73</v>
      </c>
      <c r="C17" s="68" t="n">
        <v>1000</v>
      </c>
      <c r="D17" s="69">
        <f>(C17/($C$32-$C$31))*0.8</f>
        <v>0.000709337470244000023</v>
      </c>
      <c r="E17" s="70">
        <f>D17*$E$15</f>
        <v>134.640000000062997</v>
      </c>
    </row>
    <row r="18" spans="1:5">
      <c r="A18" s="63"/>
      <c r="B18" s="67" t="s">
        <v>74</v>
      </c>
      <c r="C18" s="68" t="n">
        <v>2000</v>
      </c>
      <c r="D18" s="69">
        <f>(C18/($C$32-$C$31))*0.8</f>
        <v>0.00141867494048700005</v>
      </c>
      <c r="E18" s="70">
        <f>D18*$E$15</f>
        <v>269.279999999936024</v>
      </c>
    </row>
    <row r="19" spans="1:5">
      <c r="A19" s="63"/>
      <c r="B19" s="67" t="s">
        <v>75</v>
      </c>
      <c r="C19" s="68" t="n">
        <v>3000</v>
      </c>
      <c r="D19" s="69">
        <f>(C19/($C$32-$C$31))*0.8</f>
        <v>0.00212801241073099989</v>
      </c>
      <c r="E19" s="70">
        <f>D19*$E$15</f>
        <v>403.919999999998993</v>
      </c>
    </row>
    <row r="20" spans="1:5">
      <c r="A20" s="63"/>
      <c r="B20" s="67" t="s">
        <v>76</v>
      </c>
      <c r="C20" s="68" t="n">
        <v>4000</v>
      </c>
      <c r="D20" s="69">
        <f>(C20/($C$32-$C$31))*0.8</f>
        <v>0.00283734988097400009</v>
      </c>
      <c r="E20" s="70">
        <f>D20*$E$15</f>
        <v>538.559999999872957</v>
      </c>
    </row>
    <row r="21" spans="1:5">
      <c r="A21" s="63"/>
      <c r="B21" s="67" t="s">
        <v>77</v>
      </c>
      <c r="C21" s="68" t="n">
        <v>5000</v>
      </c>
      <c r="D21" s="69">
        <f>(C21/($C$32-$C$31))*0.8</f>
        <v>0.00354668735121800038</v>
      </c>
      <c r="E21" s="70">
        <f>D21*$E$15</f>
        <v>673.19999999993604</v>
      </c>
    </row>
    <row r="22" spans="1:5">
      <c r="A22" s="63"/>
      <c r="B22" s="67" t="s">
        <v>78</v>
      </c>
      <c r="C22" s="68" t="n">
        <v>10000</v>
      </c>
      <c r="D22" s="69">
        <f>(C22/($C$32-$C$31))*0.8</f>
        <v>0.00709337470243699997</v>
      </c>
      <c r="E22" s="70">
        <f>D22*$E$15</f>
        <v>1346.40000000005989</v>
      </c>
    </row>
    <row r="23" spans="1:5">
      <c r="A23" s="63"/>
      <c r="B23" s="67" t="s">
        <v>79</v>
      </c>
      <c r="C23" s="68" t="n">
        <v>20000</v>
      </c>
      <c r="D23" s="69">
        <f>(C23/($C$32-$C$31))*0.8</f>
        <v>0.0141867494048739999</v>
      </c>
      <c r="E23" s="70">
        <f>D23*$E$15</f>
        <v>2692.80000000011978</v>
      </c>
    </row>
    <row r="24" spans="1:5">
      <c r="A24" s="63"/>
      <c r="B24" s="67" t="s">
        <v>80</v>
      </c>
      <c r="C24" s="68" t="n">
        <v>30000</v>
      </c>
      <c r="D24" s="69">
        <f>(C24/($C$32-$C$31))*0.8</f>
        <v>0.0212801241073099989</v>
      </c>
      <c r="E24" s="70">
        <f>D24*$E$15</f>
        <v>4039.19999999998981</v>
      </c>
    </row>
    <row r="25" spans="1:5">
      <c r="A25" s="63"/>
      <c r="B25" s="67" t="s">
        <v>81</v>
      </c>
      <c r="C25" s="68" t="n">
        <v>40000</v>
      </c>
      <c r="D25" s="69">
        <f>(C25/($C$32-$C$31))*0.8</f>
        <v>0.0283734988097459997</v>
      </c>
      <c r="E25" s="70">
        <f>D25*$E$15</f>
        <v>5385.59999999987031</v>
      </c>
    </row>
    <row r="26" spans="1:5">
      <c r="A26" s="63"/>
      <c r="B26" s="67" t="s">
        <v>82</v>
      </c>
      <c r="C26" s="68" t="n">
        <v>50000</v>
      </c>
      <c r="D26" s="69">
        <f>(C26/($C$32-$C$31))*0.8</f>
        <v>0.0354668735121830014</v>
      </c>
      <c r="E26" s="70">
        <f>D26*$E$15</f>
        <v>6731.99999999992997</v>
      </c>
    </row>
    <row r="27" spans="1:5">
      <c r="A27" s="63"/>
      <c r="B27" s="67" t="s">
        <v>83</v>
      </c>
      <c r="C27" s="68" t="n">
        <v>60000</v>
      </c>
      <c r="D27" s="69">
        <f>(C27/($C$32-$C$31))*0.8</f>
        <v>0.0425602482146199979</v>
      </c>
      <c r="E27" s="70">
        <f>D27*$E$15</f>
        <v>8078.39999999998963</v>
      </c>
    </row>
    <row r="28" spans="1:5">
      <c r="A28" s="63"/>
      <c r="B28" s="67" t="s">
        <v>84</v>
      </c>
      <c r="C28" s="68" t="n">
        <v>70000</v>
      </c>
      <c r="D28" s="69">
        <f>(C28/($C$32-$C$31))*0.8</f>
        <v>0.0496536229170570031</v>
      </c>
      <c r="E28" s="70">
        <f>D28*$E$15</f>
        <v>9424.8000000000502</v>
      </c>
    </row>
    <row r="29" spans="1:5">
      <c r="A29" s="63"/>
      <c r="B29" s="67" t="s">
        <v>85</v>
      </c>
      <c r="C29" s="68" t="n">
        <v>80000</v>
      </c>
      <c r="D29" s="69">
        <f>(C29/($C$32-$C$31))*0.8</f>
        <v>0.0567469976194939996</v>
      </c>
      <c r="E29" s="70">
        <f>D29*$E$15</f>
        <v>10771.2000000001008</v>
      </c>
    </row>
    <row r="30" spans="1:5">
      <c r="A30" s="63"/>
      <c r="B30" s="67" t="s">
        <v>86</v>
      </c>
      <c r="C30" s="68">
        <f>B2-SUM(C17:C29)-C31</f>
        <v>752812.971342382953</v>
      </c>
      <c r="D30" s="69">
        <f>(C30/($C$32-$C$31))*0.8</f>
        <v>0.533998448658627023</v>
      </c>
      <c r="E30" s="70">
        <f>D30*$E$15</f>
        <v>101358.738461539004</v>
      </c>
    </row>
    <row r="31" spans="1:5">
      <c r="A31" s="63"/>
      <c r="B31" s="71" t="s">
        <v>87</v>
      </c>
      <c r="C31" s="72">
        <f>MIN(0.02*A33,100000)</f>
        <v>22556.2594268475987</v>
      </c>
      <c r="D31" s="73">
        <f>1-SUM(D17:D30)</f>
        <v>0.19999999999999801</v>
      </c>
      <c r="E31" s="74">
        <f>D31*$E$15</f>
        <v>37962.184615384198</v>
      </c>
    </row>
    <row r="32" spans="2:5">
      <c r="B32" s="75" t="s">
        <v>88</v>
      </c>
      <c r="C32" s="61">
        <f>SUM(C17:C31)</f>
        <v>1150369.23076923005</v>
      </c>
      <c r="D32" s="76">
        <f>SUM(D17:D31)</f>
        <v>1</v>
      </c>
      <c r="E32" s="61"/>
    </row>
    <row r="33" spans="1:5">
      <c r="A33" s="61">
        <f>SUM(C17:C30)</f>
        <v>1127812.97134237993</v>
      </c>
      <c r="B33" s="66"/>
      <c r="C33" s="66"/>
      <c r="D33" s="66"/>
      <c r="E33" s="66"/>
    </row>
    <row r="34" spans="1:5">
      <c r="A34" s="63"/>
      <c r="D34" s="66"/>
      <c r="E34" s="66"/>
    </row>
    <row r="35" spans="1:5">
      <c r="A35" s="63"/>
      <c r="B35" s="66"/>
      <c r="C35" s="66"/>
      <c r="D35" s="66"/>
      <c r="E35" s="66"/>
    </row>
    <row r="36" spans="1:5" ht="13.20" customHeight="1">
      <c r="A36" s="63"/>
      <c r="B36" s="62"/>
      <c r="C36" s="62"/>
      <c r="D36" s="62"/>
      <c r="E36" s="62"/>
    </row>
    <row r="37" spans="1:5">
      <c r="A37" s="63"/>
      <c r="B37" s="62"/>
      <c r="C37" s="62"/>
      <c r="D37" s="62"/>
      <c r="E37" s="62"/>
    </row>
    <row r="38" spans="1:5">
      <c r="A38" s="63"/>
      <c r="B38" s="62"/>
      <c r="C38" s="62"/>
      <c r="D38" s="62"/>
      <c r="E38" s="62"/>
    </row>
    <row r="39" spans="1:5">
      <c r="A39" s="63"/>
      <c r="B39" s="62"/>
      <c r="C39" s="62"/>
      <c r="D39" s="62"/>
      <c r="E39" s="62"/>
    </row>
    <row r="40" spans="1:5">
      <c r="A40" s="63"/>
      <c r="B40" s="62"/>
      <c r="C40" s="62"/>
      <c r="D40" s="62"/>
      <c r="E40" s="62"/>
    </row>
    <row r="41" spans="1:5">
      <c r="A41" s="63"/>
      <c r="B41" s="62"/>
      <c r="C41" s="62"/>
      <c r="D41" s="62"/>
      <c r="E41" s="62"/>
    </row>
    <row r="42" spans="1:5">
      <c r="A42" s="63"/>
      <c r="B42" s="62"/>
      <c r="C42" s="62"/>
      <c r="D42" s="62"/>
      <c r="E42" s="62"/>
    </row>
    <row r="43" spans="1:5">
      <c r="A43" s="63"/>
      <c r="B43" s="62"/>
      <c r="C43" s="62"/>
      <c r="D43" s="62"/>
      <c r="E43" s="62"/>
    </row>
    <row r="44" spans="1:5">
      <c r="A44" s="63"/>
      <c r="B44" s="62"/>
      <c r="C44" s="62"/>
      <c r="D44" s="62"/>
      <c r="E44" s="62"/>
    </row>
    <row r="45" spans="1:5">
      <c r="A45" s="63"/>
      <c r="B45" s="62"/>
      <c r="C45" s="62"/>
      <c r="D45" s="62"/>
      <c r="E45" s="62"/>
    </row>
    <row r="46" spans="1:5">
      <c r="A46" s="63"/>
      <c r="B46" s="62"/>
      <c r="C46" s="62"/>
      <c r="D46" s="62"/>
      <c r="E46" s="62"/>
    </row>
    <row r="47" spans="1:5">
      <c r="A47" s="63"/>
      <c r="B47" s="62"/>
      <c r="C47" s="62"/>
      <c r="D47" s="62"/>
      <c r="E47" s="62"/>
    </row>
    <row r="48" spans="1:5">
      <c r="A48" s="63"/>
      <c r="B48" s="62"/>
      <c r="C48" s="62"/>
      <c r="D48" s="62"/>
      <c r="E48" s="62"/>
    </row>
    <row r="49" spans="1:5">
      <c r="A49" s="63"/>
      <c r="B49" s="62"/>
      <c r="C49" s="62"/>
      <c r="D49" s="62"/>
      <c r="E49" s="62"/>
    </row>
    <row r="50" spans="1:5">
      <c r="A50" s="63"/>
      <c r="B50" s="62"/>
      <c r="C50" s="62"/>
      <c r="D50" s="62"/>
      <c r="E50" s="62"/>
    </row>
    <row r="51" spans="1:5">
      <c r="A51" s="63"/>
      <c r="B51" s="62"/>
      <c r="C51" s="62"/>
      <c r="D51" s="62"/>
      <c r="E51" s="62"/>
    </row>
    <row r="52" spans="1:5">
      <c r="A52" s="63"/>
      <c r="B52" s="62"/>
      <c r="C52" s="62"/>
      <c r="D52" s="62"/>
      <c r="E52" s="62"/>
    </row>
    <row r="53" spans="1:5">
      <c r="A53" s="63"/>
      <c r="B53" s="62"/>
      <c r="C53" s="62"/>
      <c r="D53" s="62"/>
      <c r="E53" s="62"/>
    </row>
    <row r="54" spans="1:5">
      <c r="A54" s="63"/>
      <c r="B54" s="62"/>
      <c r="C54" s="62"/>
      <c r="D54" s="62"/>
      <c r="E54" s="62"/>
    </row>
    <row r="55" spans="1:5">
      <c r="A55" s="63"/>
      <c r="B55" s="62"/>
      <c r="C55" s="62"/>
      <c r="D55" s="62"/>
      <c r="E55" s="62"/>
    </row>
    <row r="56" spans="1:5">
      <c r="A56" s="63"/>
      <c r="B56" s="62"/>
      <c r="C56" s="62"/>
      <c r="D56" s="62"/>
      <c r="E56" s="62"/>
    </row>
    <row r="57" spans="1:5">
      <c r="A57" s="63"/>
      <c r="B57" s="62"/>
      <c r="C57" s="62"/>
      <c r="D57" s="62"/>
      <c r="E57" s="62"/>
    </row>
    <row r="58" spans="1:5">
      <c r="A58" s="63"/>
      <c r="B58" s="62"/>
      <c r="C58" s="62"/>
      <c r="D58" s="62"/>
      <c r="E58" s="62"/>
    </row>
    <row r="59" spans="1:5">
      <c r="A59" s="63"/>
      <c r="B59" s="62"/>
      <c r="C59" s="62"/>
      <c r="D59" s="62"/>
      <c r="E59" s="62"/>
    </row>
    <row r="60" spans="1:5">
      <c r="A60" s="63"/>
      <c r="B60" s="62"/>
      <c r="C60" s="62"/>
      <c r="D60" s="62"/>
      <c r="E60" s="62"/>
    </row>
    <row r="61" spans="1:5">
      <c r="A61" s="63"/>
      <c r="B61" s="62"/>
      <c r="C61" s="62"/>
      <c r="D61" s="62"/>
      <c r="E61" s="62"/>
    </row>
    <row r="62" spans="1:5">
      <c r="A62" s="63"/>
      <c r="B62" s="62"/>
      <c r="C62" s="62"/>
      <c r="D62" s="62"/>
      <c r="E62" s="62"/>
    </row>
    <row r="63" spans="1:5">
      <c r="A63" s="63"/>
      <c r="B63" s="62"/>
      <c r="C63" s="62"/>
      <c r="D63" s="62"/>
      <c r="E63" s="62"/>
    </row>
    <row r="64" spans="1:5">
      <c r="A64" s="63"/>
      <c r="B64" s="62"/>
      <c r="C64" s="62"/>
      <c r="D64" s="62"/>
      <c r="E64" s="62"/>
    </row>
    <row r="65" spans="1:5">
      <c r="A65" s="63"/>
      <c r="B65" s="62"/>
      <c r="C65" s="62"/>
      <c r="D65" s="62"/>
      <c r="E65" s="62"/>
    </row>
    <row r="66" spans="1:5">
      <c r="A66" s="63"/>
      <c r="B66" s="62"/>
      <c r="C66" s="62"/>
      <c r="D66" s="62"/>
      <c r="E66" s="62"/>
    </row>
    <row r="67" spans="1:5">
      <c r="A67" s="63"/>
      <c r="B67" s="62"/>
      <c r="C67" s="62"/>
      <c r="D67" s="62"/>
      <c r="E67" s="62"/>
    </row>
    <row r="68" spans="1:5">
      <c r="A68" s="63"/>
      <c r="B68" s="62"/>
      <c r="C68" s="62"/>
      <c r="D68" s="62"/>
      <c r="E68" s="62"/>
    </row>
    <row r="69" spans="1:5">
      <c r="A69" s="63"/>
      <c r="B69" s="62"/>
      <c r="C69" s="62"/>
      <c r="D69" s="62"/>
      <c r="E69" s="62"/>
    </row>
    <row r="70" spans="1:5">
      <c r="A70" s="63"/>
      <c r="B70" s="62"/>
      <c r="C70" s="62"/>
      <c r="D70" s="62"/>
      <c r="E70" s="62"/>
    </row>
    <row r="71" spans="1:5">
      <c r="A71" s="63"/>
      <c r="B71" s="62"/>
      <c r="C71" s="62"/>
      <c r="D71" s="62"/>
      <c r="E71" s="62"/>
    </row>
    <row r="72" spans="1:5">
      <c r="A72" s="63"/>
      <c r="B72" s="62"/>
      <c r="C72" s="62"/>
      <c r="D72" s="62"/>
      <c r="E72" s="62"/>
    </row>
    <row r="73" spans="1:5">
      <c r="A73" s="63"/>
      <c r="B73" s="62"/>
      <c r="C73" s="62"/>
      <c r="D73" s="62"/>
      <c r="E73" s="62"/>
    </row>
    <row r="74" spans="1:5">
      <c r="A74" s="63"/>
      <c r="B74" s="62"/>
      <c r="C74" s="62"/>
      <c r="D74" s="62"/>
      <c r="E74" s="62"/>
    </row>
    <row r="75" spans="1:5">
      <c r="A75" s="63"/>
      <c r="B75" s="62"/>
      <c r="C75" s="62"/>
      <c r="D75" s="62"/>
      <c r="E75" s="62"/>
    </row>
    <row r="76" spans="1:5">
      <c r="A76" s="63"/>
      <c r="B76" s="62"/>
      <c r="C76" s="62"/>
      <c r="D76" s="62"/>
      <c r="E76" s="62"/>
    </row>
    <row r="77" spans="1:5">
      <c r="A77" s="63"/>
      <c r="B77" s="62"/>
      <c r="C77" s="62"/>
      <c r="D77" s="62"/>
      <c r="E77" s="62"/>
    </row>
    <row r="78" spans="1:5">
      <c r="A78" s="63"/>
      <c r="B78" s="62"/>
      <c r="C78" s="62"/>
      <c r="D78" s="62"/>
      <c r="E78" s="62"/>
    </row>
    <row r="79" spans="1:5">
      <c r="A79" s="63"/>
      <c r="B79" s="62"/>
      <c r="C79" s="62"/>
      <c r="D79" s="62"/>
      <c r="E79" s="62"/>
    </row>
    <row r="80" spans="1:5">
      <c r="A80" s="63"/>
      <c r="B80" s="62"/>
      <c r="C80" s="62"/>
      <c r="D80" s="62"/>
      <c r="E80" s="62"/>
    </row>
  </sheetData>
  <printOptions>
    <extLst>
      <ext uri="smNativeData">
        <pm:pageFlags xmlns:pm="smNativeData" id="1644444404" printRowHead="0" printColHead="0" printHeadLine="0" printFootLine="0" autoHeightHeader="0" autoHeightFooter="0" fitToPageBoth="0"/>
      </ext>
    </extLst>
  </printOptions>
  <pageMargins left="0.700000" right="0.700000" top="0.750000" bottom="0.750000" header="0.300000" footer="0.300000"/>
  <pageSetup paperSize="1" fitToWidth="0" fitToHeight="1"/>
  <headerFooter>
    <extLst>
      <ext uri="smNativeData">
        <pm:header xmlns:pm="smNativeData" id="1644444404" l="56" r="56" t="56" b="56" borderId="0" fillId="0" vertical="0"/>
        <pm:footer xmlns:pm="smNativeData" id="1644444404" l="56" r="56" t="56" b="56" borderId="0" fillId="0" vertical="2"/>
        <pm:paperBin xmlns:pm="smNativeData" id="1644444404" Id="0" type="0" value="0"/>
        <pm:paperBin xmlns:pm="smNativeData" id="1644444404" Id="1" type="0" value="0"/>
      </ext>
    </extLst>
  </headerFooter>
  <extLst>
    <ext uri="smNativeData">
      <pm:sheetPrefs xmlns:pm="smNativeData" day="164444440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B1:S100"/>
  <sheetViews>
    <sheetView view="normal" workbookViewId="0">
      <selection activeCell="B18" sqref="B18"/>
    </sheetView>
  </sheetViews>
  <sheetFormatPr defaultRowHeight="15.40"/>
  <cols>
    <col min="1" max="1" width="5.330357" customWidth="1"/>
    <col min="2" max="3" width="11.437500" customWidth="1"/>
    <col min="4" max="4" width="9.553571" customWidth="1"/>
    <col min="5" max="5" width="10.330357" customWidth="1"/>
    <col min="6" max="6" width="15.437500" customWidth="1"/>
    <col min="7" max="7" width="10.000000" customWidth="1"/>
    <col min="8" max="8" width="12.553571" customWidth="1"/>
    <col min="9" max="9" width="16.660714" customWidth="1"/>
    <col min="10" max="10" width="10.330357" customWidth="1"/>
    <col min="11" max="12" width="11.330357" customWidth="1"/>
    <col min="13" max="13" width="9.330357" customWidth="1"/>
    <col min="14" max="14" width="11.330357" customWidth="1"/>
    <col min="15" max="15" width="5.330357" customWidth="1"/>
    <col min="16" max="16" width="11.660714" customWidth="1"/>
    <col min="17" max="17" width="12.000000" customWidth="1"/>
    <col min="18" max="18" width="8.660714" customWidth="1"/>
    <col min="19" max="19" width="11.107143" customWidth="1"/>
    <col min="20" max="20" width="8.437500" customWidth="1"/>
  </cols>
  <sheetData>
    <row r="1" spans="2:19">
      <c r="B1" s="22" t="s">
        <v>89</v>
      </c>
      <c r="C1" s="26"/>
      <c r="D1" s="26"/>
      <c r="E1" s="26"/>
      <c r="F1" s="26"/>
      <c r="G1" s="26"/>
      <c r="H1" s="26"/>
      <c r="I1" s="27"/>
      <c r="N1" s="2"/>
      <c r="S1" s="2"/>
    </row>
    <row r="2" spans="2:19">
      <c r="B2" s="22"/>
      <c r="C2" s="23"/>
      <c r="D2" s="24" t="s">
        <v>90</v>
      </c>
      <c r="E2" s="25" t="n">
        <v>200000</v>
      </c>
      <c r="F2" s="26"/>
      <c r="G2" s="26"/>
      <c r="H2" s="26"/>
      <c r="I2" s="27"/>
      <c r="N2" s="2"/>
      <c r="S2" s="2"/>
    </row>
    <row r="3" spans="2:16" ht="58.95" customHeight="1">
      <c r="B3" s="7" t="s">
        <v>91</v>
      </c>
      <c r="C3" s="8" t="s">
        <v>92</v>
      </c>
      <c r="D3" s="8" t="s">
        <v>93</v>
      </c>
      <c r="E3" s="9" t="s">
        <v>94</v>
      </c>
      <c r="F3" s="16" t="s">
        <v>95</v>
      </c>
      <c r="G3" s="8" t="s">
        <v>96</v>
      </c>
      <c r="H3" s="9" t="s">
        <v>97</v>
      </c>
      <c r="I3" s="19" t="s">
        <v>98</v>
      </c>
      <c r="P3" s="5"/>
    </row>
    <row r="4" spans="2:9">
      <c r="B4" s="10" t="s">
        <v>99</v>
      </c>
      <c r="C4" s="3" t="n">
        <v>500</v>
      </c>
      <c r="D4" s="6">
        <f>(C4/$C$19)*0.3</f>
        <v>0.000149999999999999956</v>
      </c>
      <c r="E4" s="11">
        <f>D4*$E$2</f>
        <v>30</v>
      </c>
      <c r="F4" s="17">
        <f>C4-E4</f>
        <v>470</v>
      </c>
      <c r="G4" s="6">
        <f>D4*0.9</f>
        <v>0.000135000000000000009</v>
      </c>
      <c r="H4" s="11">
        <f>G4*$E$2</f>
        <v>27</v>
      </c>
      <c r="I4" s="20">
        <f>F4-H4</f>
        <v>443</v>
      </c>
    </row>
    <row r="5" spans="2:12">
      <c r="B5" s="10" t="s">
        <v>100</v>
      </c>
      <c r="C5" s="3" t="n">
        <v>600</v>
      </c>
      <c r="D5" s="6">
        <f>(C5/$C$19)*0.3</f>
        <v>0.000180000000000000036</v>
      </c>
      <c r="E5" s="11">
        <f>D5*$E$2</f>
        <v>36</v>
      </c>
      <c r="F5" s="17">
        <f>C5-E5</f>
        <v>564</v>
      </c>
      <c r="G5" s="6">
        <f>D5*0.9</f>
        <v>0.000162000000000000028</v>
      </c>
      <c r="H5" s="11">
        <f>G5*$E$2</f>
        <v>32.3999999999999986</v>
      </c>
      <c r="I5" s="20">
        <f>F5-H5</f>
        <v>531.600000000000023</v>
      </c>
      <c r="K5" s="4" t="s">
        <v>101</v>
      </c>
      <c r="L5" t="s">
        <v>102</v>
      </c>
    </row>
    <row r="6" spans="2:12">
      <c r="B6" s="10" t="s">
        <v>103</v>
      </c>
      <c r="C6" s="3" t="n">
        <v>1000</v>
      </c>
      <c r="D6" s="6">
        <f>(C6/$C$19)*0.3</f>
        <v>0.000299999999999999911</v>
      </c>
      <c r="E6" s="11">
        <f>D6*$E$2</f>
        <v>60</v>
      </c>
      <c r="F6" s="17">
        <f>C6-E6</f>
        <v>940</v>
      </c>
      <c r="G6" s="6">
        <f>D6*0.9</f>
        <v>0.000270000000000000018</v>
      </c>
      <c r="H6" s="11">
        <f>G6*$E$2</f>
        <v>54</v>
      </c>
      <c r="I6" s="20">
        <f>F6-H6</f>
        <v>886</v>
      </c>
      <c r="L6" t="s">
        <v>104</v>
      </c>
    </row>
    <row r="7" spans="2:9">
      <c r="B7" s="10" t="s">
        <v>105</v>
      </c>
      <c r="C7" s="3" t="n">
        <v>1500</v>
      </c>
      <c r="D7" s="6">
        <f>(C7/$C$19)*0.3</f>
        <v>0.00045</v>
      </c>
      <c r="E7" s="11">
        <f>D7*$E$2</f>
        <v>90</v>
      </c>
      <c r="F7" s="17">
        <f>C7-E7</f>
        <v>1410</v>
      </c>
      <c r="G7" s="6">
        <f>D7*0.9</f>
        <v>0.000404999999999999893</v>
      </c>
      <c r="H7" s="11">
        <f>G7*$E$2</f>
        <v>81</v>
      </c>
      <c r="I7" s="20">
        <f>F7-H7</f>
        <v>1329</v>
      </c>
    </row>
    <row r="8" spans="2:9">
      <c r="B8" s="10" t="s">
        <v>106</v>
      </c>
      <c r="C8" s="3" t="n">
        <v>2000</v>
      </c>
      <c r="D8" s="6">
        <f>(C8/$C$19)*0.3</f>
        <v>0.000599999999999999822</v>
      </c>
      <c r="E8" s="11">
        <f>D8*$E$2</f>
        <v>120</v>
      </c>
      <c r="F8" s="17">
        <f>C8-E8</f>
        <v>1880</v>
      </c>
      <c r="G8" s="6">
        <f>D8*0.9</f>
        <v>0.000540000000000000036</v>
      </c>
      <c r="H8" s="11">
        <f>G8*$E$2</f>
        <v>108</v>
      </c>
      <c r="I8" s="20">
        <f>F8-H8</f>
        <v>1772</v>
      </c>
    </row>
    <row r="9" spans="2:9">
      <c r="B9" s="10" t="s">
        <v>107</v>
      </c>
      <c r="C9" s="3" t="n">
        <v>2500</v>
      </c>
      <c r="D9" s="6">
        <f>(C9/$C$19)*0.3</f>
        <v>0.00075</v>
      </c>
      <c r="E9" s="11">
        <f>D9*$E$2</f>
        <v>150</v>
      </c>
      <c r="F9" s="17">
        <f>C9-E9</f>
        <v>2350</v>
      </c>
      <c r="G9" s="6">
        <f>D9*0.9</f>
        <v>0.000675</v>
      </c>
      <c r="H9" s="11">
        <f>G9*$E$2</f>
        <v>135</v>
      </c>
      <c r="I9" s="20">
        <f>F9-H9</f>
        <v>2215</v>
      </c>
    </row>
    <row r="10" spans="2:9">
      <c r="B10" s="10" t="s">
        <v>108</v>
      </c>
      <c r="C10" s="3" t="n">
        <v>5000</v>
      </c>
      <c r="D10" s="6">
        <f>(C10/$C$19)*0.3</f>
        <v>0.0015</v>
      </c>
      <c r="E10" s="11">
        <f>D10*$E$2</f>
        <v>300</v>
      </c>
      <c r="F10" s="17">
        <f>C10-E10</f>
        <v>4700</v>
      </c>
      <c r="G10" s="6">
        <f>D10*0.9</f>
        <v>0.00135000000000000009</v>
      </c>
      <c r="H10" s="11">
        <f>G10*$E$2</f>
        <v>270</v>
      </c>
      <c r="I10" s="20">
        <f>F10-H10</f>
        <v>4430</v>
      </c>
    </row>
    <row r="11" spans="2:9">
      <c r="B11" s="10" t="s">
        <v>109</v>
      </c>
      <c r="C11" s="3" t="n">
        <v>6000</v>
      </c>
      <c r="D11" s="6">
        <f>(C11/$C$19)*0.3</f>
        <v>0.00179999999999999982</v>
      </c>
      <c r="E11" s="11">
        <f>D11*$E$2</f>
        <v>360</v>
      </c>
      <c r="F11" s="17">
        <f>C11-E11</f>
        <v>5640</v>
      </c>
      <c r="G11" s="6">
        <f>D11*0.9</f>
        <v>0.00161999999999999966</v>
      </c>
      <c r="H11" s="11">
        <f>G11*$E$2</f>
        <v>324</v>
      </c>
      <c r="I11" s="20">
        <f>F11-H11</f>
        <v>5316</v>
      </c>
    </row>
    <row r="12" spans="2:9">
      <c r="B12" s="10" t="s">
        <v>110</v>
      </c>
      <c r="C12" s="3" t="n">
        <v>10000</v>
      </c>
      <c r="D12" s="6">
        <f>(C12/$C$19)*0.3</f>
        <v>0.003</v>
      </c>
      <c r="E12" s="11">
        <f>D12*$E$2</f>
        <v>600</v>
      </c>
      <c r="F12" s="17">
        <f>C12-E12</f>
        <v>9400</v>
      </c>
      <c r="G12" s="6">
        <f>D12*0.9</f>
        <v>0.00270000000000000018</v>
      </c>
      <c r="H12" s="11">
        <f>G12*$E$2</f>
        <v>540</v>
      </c>
      <c r="I12" s="20">
        <f>F12-H12</f>
        <v>8860</v>
      </c>
    </row>
    <row r="13" spans="2:9">
      <c r="B13" s="10" t="s">
        <v>111</v>
      </c>
      <c r="C13" s="3" t="n">
        <v>20000</v>
      </c>
      <c r="D13" s="6">
        <f>(C13/$C$19)*0.3</f>
        <v>0.006</v>
      </c>
      <c r="E13" s="11">
        <f>D13*$E$2</f>
        <v>1200</v>
      </c>
      <c r="F13" s="17">
        <f>C13-E13</f>
        <v>18800</v>
      </c>
      <c r="G13" s="6">
        <f>D13*0.9</f>
        <v>0.00540000000000000036</v>
      </c>
      <c r="H13" s="11">
        <f>G13*$E$2</f>
        <v>1080</v>
      </c>
      <c r="I13" s="20">
        <f>F13-H13</f>
        <v>17720</v>
      </c>
    </row>
    <row r="14" spans="2:9">
      <c r="B14" s="10" t="s">
        <v>112</v>
      </c>
      <c r="C14" s="3" t="n">
        <v>30000</v>
      </c>
      <c r="D14" s="6">
        <f>(C14/$C$19)*0.3</f>
        <v>0.009</v>
      </c>
      <c r="E14" s="11">
        <f>D14*$E$2</f>
        <v>1800</v>
      </c>
      <c r="F14" s="17">
        <f>C14-E14</f>
        <v>28200</v>
      </c>
      <c r="G14" s="6">
        <f>D14*0.9</f>
        <v>0.00809999999999999787</v>
      </c>
      <c r="H14" s="11">
        <f>G14*$E$2</f>
        <v>1620</v>
      </c>
      <c r="I14" s="20">
        <f>F14-H14</f>
        <v>26580</v>
      </c>
    </row>
    <row r="15" spans="2:9">
      <c r="B15" s="10" t="s">
        <v>113</v>
      </c>
      <c r="C15" s="3" t="n">
        <v>100000</v>
      </c>
      <c r="D15" s="6">
        <f>(C15/$C$19)*0.3</f>
        <v>0.03</v>
      </c>
      <c r="E15" s="11">
        <f>D15*$E$2</f>
        <v>6000</v>
      </c>
      <c r="F15" s="17">
        <f>C15-E15</f>
        <v>94000</v>
      </c>
      <c r="G15" s="6">
        <f>D15*0.9</f>
        <v>0.0270000000000000018</v>
      </c>
      <c r="H15" s="11">
        <f>G15*$E$2</f>
        <v>5400</v>
      </c>
      <c r="I15" s="20">
        <f>F15-H15</f>
        <v>88600</v>
      </c>
    </row>
    <row r="16" spans="2:9">
      <c r="B16" s="10" t="s">
        <v>114</v>
      </c>
      <c r="C16" s="3" t="n">
        <v>180000</v>
      </c>
      <c r="D16" s="6">
        <f>(C16/$C$19)*0.3</f>
        <v>0.0540000000000000036</v>
      </c>
      <c r="E16" s="11">
        <f>D16*$E$2</f>
        <v>10800</v>
      </c>
      <c r="F16" s="17">
        <f>C16-E16</f>
        <v>169200</v>
      </c>
      <c r="G16" s="6">
        <f>D16*0.9</f>
        <v>0.0485999999999999943</v>
      </c>
      <c r="H16" s="11">
        <f>G16*$E$2</f>
        <v>9720</v>
      </c>
      <c r="I16" s="20">
        <f>F16-H16</f>
        <v>159480</v>
      </c>
    </row>
    <row r="17" spans="2:9">
      <c r="B17" s="10" t="s">
        <v>115</v>
      </c>
      <c r="C17" s="3" t="n">
        <v>270000</v>
      </c>
      <c r="D17" s="6">
        <f>(C17/$C$19)*0.3</f>
        <v>0.0810000000000000142</v>
      </c>
      <c r="E17" s="11">
        <f>D17*$E$2</f>
        <v>16200</v>
      </c>
      <c r="F17" s="17">
        <f>C17-E17</f>
        <v>253800</v>
      </c>
      <c r="G17" s="6">
        <f>D17*0.9</f>
        <v>0.0729000000000000092</v>
      </c>
      <c r="H17" s="11">
        <f>G17*$E$2</f>
        <v>14580</v>
      </c>
      <c r="I17" s="20">
        <f>F17-H17</f>
        <v>239220</v>
      </c>
    </row>
    <row r="18" spans="2:9">
      <c r="B18" s="12" t="s">
        <v>116</v>
      </c>
      <c r="C18" s="13" t="n">
        <v>370900</v>
      </c>
      <c r="D18" s="14">
        <f>(C18/$C$19)*0.3</f>
        <v>0.111270000000000002</v>
      </c>
      <c r="E18" s="15">
        <f>D18*$E$2</f>
        <v>22254</v>
      </c>
      <c r="F18" s="18">
        <f>C18-E18</f>
        <v>348646</v>
      </c>
      <c r="G18" s="14">
        <f>D18*0.9</f>
        <v>0.100143000000000004</v>
      </c>
      <c r="H18" s="15">
        <f>G18*$E$2</f>
        <v>20028.5999999999985</v>
      </c>
      <c r="I18" s="21">
        <f>F18-H18</f>
        <v>328617.400000000023</v>
      </c>
    </row>
    <row r="19" spans="2:9">
      <c r="B19" s="4" t="s">
        <v>88</v>
      </c>
      <c r="C19" s="2">
        <f>SUM(C4:C18)</f>
        <v>1000000</v>
      </c>
      <c r="D19" s="41">
        <f>SUM(D4:D18)</f>
        <v>0.3</v>
      </c>
      <c r="E19" s="2"/>
      <c r="F19" s="2">
        <f>SUM(F4:F18)</f>
        <v>940000</v>
      </c>
      <c r="G19" s="41">
        <f>SUM(G4:G18)</f>
        <v>0.270000000000000018</v>
      </c>
      <c r="H19" s="2"/>
      <c r="I19" s="2">
        <f>SUM(I4:I18)</f>
        <v>886000</v>
      </c>
    </row>
    <row r="20" spans="5:5">
      <c r="E20" s="2"/>
    </row>
    <row r="21" spans="2:9">
      <c r="B21" s="22" t="s">
        <v>117</v>
      </c>
      <c r="C21" s="26"/>
      <c r="D21" s="26"/>
      <c r="E21" s="26"/>
      <c r="F21" s="26"/>
      <c r="G21" s="26"/>
      <c r="H21" s="26"/>
      <c r="I21" s="27"/>
    </row>
    <row r="22" spans="2:9">
      <c r="B22" s="22"/>
      <c r="C22" s="23"/>
      <c r="D22" s="24" t="s">
        <v>90</v>
      </c>
      <c r="E22" s="25">
        <f>E2</f>
        <v>200000</v>
      </c>
      <c r="F22" s="26"/>
      <c r="G22" s="26"/>
      <c r="H22" s="26"/>
      <c r="I22" s="27"/>
    </row>
    <row r="23" spans="2:9">
      <c r="B23" s="7" t="s">
        <v>91</v>
      </c>
      <c r="C23" s="8" t="s">
        <v>92</v>
      </c>
      <c r="D23" s="8" t="s">
        <v>93</v>
      </c>
      <c r="E23" s="9" t="s">
        <v>94</v>
      </c>
      <c r="F23" s="16" t="s">
        <v>95</v>
      </c>
      <c r="G23" s="8" t="s">
        <v>96</v>
      </c>
      <c r="H23" s="9" t="s">
        <v>97</v>
      </c>
      <c r="I23" s="19" t="s">
        <v>98</v>
      </c>
    </row>
    <row r="24" spans="2:9">
      <c r="B24" s="10" t="s">
        <v>99</v>
      </c>
      <c r="C24" s="3" t="n">
        <v>500</v>
      </c>
      <c r="D24" s="6">
        <f>(C24/$C$19)*0.3</f>
        <v>0.000149999999999999956</v>
      </c>
      <c r="E24" s="11">
        <f>D24*$E$2</f>
        <v>30</v>
      </c>
      <c r="F24" s="17">
        <f>C24-E24</f>
        <v>470</v>
      </c>
      <c r="G24" s="6">
        <f>D24*0.9</f>
        <v>0.000135000000000000009</v>
      </c>
      <c r="H24" s="11">
        <f>G24*$E$2</f>
        <v>27</v>
      </c>
      <c r="I24" s="20">
        <f>F24-H24</f>
        <v>443</v>
      </c>
    </row>
    <row r="25" spans="2:9">
      <c r="B25" s="10" t="s">
        <v>100</v>
      </c>
      <c r="C25" s="3" t="n">
        <v>600</v>
      </c>
      <c r="D25" s="6">
        <f>(C25/$C$19)*0.3</f>
        <v>0.000180000000000000036</v>
      </c>
      <c r="E25" s="11">
        <f>D25*$E$2</f>
        <v>36</v>
      </c>
      <c r="F25" s="17">
        <f>C25-E25</f>
        <v>564</v>
      </c>
      <c r="G25" s="6">
        <f>D25*0.9</f>
        <v>0.000162000000000000028</v>
      </c>
      <c r="H25" s="11">
        <f>G25*$E$2</f>
        <v>32.3999999999999986</v>
      </c>
      <c r="I25" s="20">
        <f>F25-H25</f>
        <v>531.600000000000023</v>
      </c>
    </row>
    <row r="26" spans="2:9">
      <c r="B26" s="10" t="s">
        <v>103</v>
      </c>
      <c r="C26" s="3" t="n">
        <v>1000</v>
      </c>
      <c r="D26" s="6">
        <f>(C26/$C$19)*0.3</f>
        <v>0.000299999999999999911</v>
      </c>
      <c r="E26" s="11">
        <f>D26*$E$2</f>
        <v>60</v>
      </c>
      <c r="F26" s="17">
        <f>C26-E26</f>
        <v>940</v>
      </c>
      <c r="G26" s="6">
        <f>D26*0.9</f>
        <v>0.000270000000000000018</v>
      </c>
      <c r="H26" s="11">
        <f>G26*$E$2</f>
        <v>54</v>
      </c>
      <c r="I26" s="20">
        <f>F26-H26</f>
        <v>886</v>
      </c>
    </row>
    <row r="27" spans="2:9">
      <c r="B27" s="10" t="s">
        <v>105</v>
      </c>
      <c r="C27" s="3" t="n">
        <v>1500</v>
      </c>
      <c r="D27" s="6">
        <f>(C27/$C$19)*0.3</f>
        <v>0.00045</v>
      </c>
      <c r="E27" s="11">
        <f>D27*$E$2</f>
        <v>90</v>
      </c>
      <c r="F27" s="17">
        <f>C27-E27</f>
        <v>1410</v>
      </c>
      <c r="G27" s="6">
        <f>D27*0.9</f>
        <v>0.000404999999999999893</v>
      </c>
      <c r="H27" s="11">
        <f>G27*$E$2</f>
        <v>81</v>
      </c>
      <c r="I27" s="20">
        <f>F27-H27</f>
        <v>1329</v>
      </c>
    </row>
    <row r="28" spans="2:9">
      <c r="B28" s="10" t="s">
        <v>106</v>
      </c>
      <c r="C28" s="3" t="n">
        <v>2000</v>
      </c>
      <c r="D28" s="6">
        <f>(C28/$C$19)*0.3</f>
        <v>0.000599999999999999822</v>
      </c>
      <c r="E28" s="11">
        <f>D28*$E$2</f>
        <v>120</v>
      </c>
      <c r="F28" s="17">
        <f>C28-E28</f>
        <v>1880</v>
      </c>
      <c r="G28" s="6">
        <f>D28*0.9</f>
        <v>0.000540000000000000036</v>
      </c>
      <c r="H28" s="11">
        <f>G28*$E$2</f>
        <v>108</v>
      </c>
      <c r="I28" s="20">
        <f>F28-H28</f>
        <v>1772</v>
      </c>
    </row>
    <row r="29" spans="2:9">
      <c r="B29" s="10" t="s">
        <v>107</v>
      </c>
      <c r="C29" s="3" t="n">
        <v>2500</v>
      </c>
      <c r="D29" s="6">
        <f>(C29/$C$19)*0.3</f>
        <v>0.00075</v>
      </c>
      <c r="E29" s="11">
        <f>D29*$E$2</f>
        <v>150</v>
      </c>
      <c r="F29" s="17">
        <f>C29-E29</f>
        <v>2350</v>
      </c>
      <c r="G29" s="6">
        <f>D29*0.9</f>
        <v>0.000675</v>
      </c>
      <c r="H29" s="11">
        <f>G29*$E$2</f>
        <v>135</v>
      </c>
      <c r="I29" s="20">
        <f>F29-H29</f>
        <v>2215</v>
      </c>
    </row>
    <row r="30" spans="2:9">
      <c r="B30" s="10" t="s">
        <v>108</v>
      </c>
      <c r="C30" s="3" t="n">
        <v>5000</v>
      </c>
      <c r="D30" s="6">
        <f>(C30/$C$19)*0.3</f>
        <v>0.0015</v>
      </c>
      <c r="E30" s="11">
        <f>D30*$E$2</f>
        <v>300</v>
      </c>
      <c r="F30" s="17">
        <f>C30-E30</f>
        <v>4700</v>
      </c>
      <c r="G30" s="6">
        <f>D30*0.9</f>
        <v>0.00135000000000000009</v>
      </c>
      <c r="H30" s="11">
        <f>G30*$E$2</f>
        <v>270</v>
      </c>
      <c r="I30" s="20">
        <f>F30-H30</f>
        <v>4430</v>
      </c>
    </row>
    <row r="31" spans="2:9">
      <c r="B31" s="10" t="s">
        <v>109</v>
      </c>
      <c r="C31" s="3" t="n">
        <v>6000</v>
      </c>
      <c r="D31" s="6">
        <f>(C31/$C$19)*0.3</f>
        <v>0.00179999999999999982</v>
      </c>
      <c r="E31" s="11">
        <f>D31*$E$2</f>
        <v>360</v>
      </c>
      <c r="F31" s="17">
        <f>C31-E31</f>
        <v>5640</v>
      </c>
      <c r="G31" s="6">
        <f>D31*0.9</f>
        <v>0.00161999999999999966</v>
      </c>
      <c r="H31" s="11">
        <f>G31*$E$2</f>
        <v>324</v>
      </c>
      <c r="I31" s="20">
        <f>F31-H31</f>
        <v>5316</v>
      </c>
    </row>
    <row r="32" spans="2:9">
      <c r="B32" s="43" t="s">
        <v>110</v>
      </c>
      <c r="C32" s="44" t="n">
        <v>10000</v>
      </c>
      <c r="D32" s="6">
        <f>(C32/$C$19)*0.3</f>
        <v>0.003</v>
      </c>
      <c r="E32" s="46">
        <f>D32*$E$2</f>
        <v>600</v>
      </c>
      <c r="F32" s="47">
        <f>C32-E32</f>
        <v>9400</v>
      </c>
      <c r="G32" s="45">
        <f>D32*0.9</f>
        <v>0.00270000000000000018</v>
      </c>
      <c r="H32" s="46">
        <f>G32*$E$2</f>
        <v>540</v>
      </c>
      <c r="I32" s="48">
        <f>F32-H32</f>
        <v>8860</v>
      </c>
    </row>
    <row r="33" spans="2:9">
      <c r="B33" s="34" t="s">
        <v>111</v>
      </c>
      <c r="C33" s="35" t="n">
        <v>20000</v>
      </c>
      <c r="D33" s="36">
        <f>(C33/$C$19)*0.3</f>
        <v>0.006</v>
      </c>
      <c r="E33" s="37">
        <f>D33*$E$2</f>
        <v>1200</v>
      </c>
      <c r="F33" s="38">
        <f>C33-E33</f>
        <v>18800</v>
      </c>
      <c r="G33" s="36">
        <f>D33*0.9</f>
        <v>0.00540000000000000036</v>
      </c>
      <c r="H33" s="37">
        <f>G33*$E$2</f>
        <v>1080</v>
      </c>
      <c r="I33" s="39">
        <f>F33-H33</f>
        <v>17720</v>
      </c>
    </row>
    <row r="34" spans="2:9">
      <c r="B34" s="28" t="s">
        <v>112</v>
      </c>
      <c r="C34" s="29" t="n">
        <v>30000</v>
      </c>
      <c r="D34" s="30">
        <f>(C34/$C$19)*0.3</f>
        <v>0.009</v>
      </c>
      <c r="E34" s="31" t="n">
        <v>0</v>
      </c>
      <c r="F34" s="32">
        <f>C34-E34</f>
        <v>30000</v>
      </c>
      <c r="G34" s="30">
        <f>D34+$L$38</f>
        <v>0.00914730000000000132</v>
      </c>
      <c r="H34" s="31">
        <f>G34*$E$2</f>
        <v>1829.46000000000004</v>
      </c>
      <c r="I34" s="33">
        <f>F34-H34</f>
        <v>28170.5400000000009</v>
      </c>
    </row>
    <row r="35" spans="2:12">
      <c r="B35" s="10" t="s">
        <v>113</v>
      </c>
      <c r="C35" s="3" t="n">
        <v>100000</v>
      </c>
      <c r="D35" s="6">
        <f>(C35/$C$19)*0.3</f>
        <v>0.03</v>
      </c>
      <c r="E35" s="11" t="n">
        <v>0</v>
      </c>
      <c r="F35" s="17">
        <f>C35-E35</f>
        <v>100000</v>
      </c>
      <c r="G35" s="30">
        <f>D35+$L$38</f>
        <v>0.0301473000000000013</v>
      </c>
      <c r="H35" s="11">
        <f>G35*$E$2</f>
        <v>6029.46000000000004</v>
      </c>
      <c r="I35" s="20">
        <f>F35-H35</f>
        <v>93970.5399999999936</v>
      </c>
      <c r="K35" s="4" t="s">
        <v>118</v>
      </c>
      <c r="L35" s="41">
        <f>SUM(D24:D33)</f>
        <v>0.0147299999999999986</v>
      </c>
    </row>
    <row r="36" spans="2:12">
      <c r="B36" s="10" t="s">
        <v>114</v>
      </c>
      <c r="C36" s="3" t="n">
        <v>180000</v>
      </c>
      <c r="D36" s="6">
        <f>(C36/$C$19)*0.3</f>
        <v>0.0540000000000000036</v>
      </c>
      <c r="E36" s="11" t="n">
        <v>0</v>
      </c>
      <c r="F36" s="17">
        <f>C36-E36</f>
        <v>180000</v>
      </c>
      <c r="G36" s="30">
        <f>D36+$L$38</f>
        <v>0.054147299999999996</v>
      </c>
      <c r="H36" s="11">
        <f>G36*$E$2</f>
        <v>10829.4599999999991</v>
      </c>
      <c r="I36" s="20">
        <f>F36-H36</f>
        <v>169170.540000000008</v>
      </c>
      <c r="K36" s="4" t="s">
        <v>119</v>
      </c>
      <c r="L36" s="41">
        <f>SUM(G24:G33)</f>
        <v>0.0132569999999999988</v>
      </c>
    </row>
    <row r="37" spans="2:12">
      <c r="B37" s="10" t="s">
        <v>115</v>
      </c>
      <c r="C37" s="3" t="n">
        <v>270000</v>
      </c>
      <c r="D37" s="6">
        <f>(C37/$C$19)*0.3</f>
        <v>0.0810000000000000142</v>
      </c>
      <c r="E37" s="11" t="n">
        <v>0</v>
      </c>
      <c r="F37" s="17">
        <f>C37-E37</f>
        <v>270000</v>
      </c>
      <c r="G37" s="30">
        <f>D37+$L$38</f>
        <v>0.0811473000000000155</v>
      </c>
      <c r="H37" s="11">
        <f>G37*$E$2</f>
        <v>16229.4599999999991</v>
      </c>
      <c r="I37" s="20">
        <f>F37-H37</f>
        <v>253770.540000000008</v>
      </c>
      <c r="K37" s="4" t="s">
        <v>120</v>
      </c>
      <c r="L37" s="41">
        <f>L35-L36</f>
        <v>0.00147299999999999986</v>
      </c>
    </row>
    <row r="38" spans="2:12">
      <c r="B38" s="12" t="s">
        <v>116</v>
      </c>
      <c r="C38" s="13" t="n">
        <v>370900</v>
      </c>
      <c r="D38" s="14">
        <f>(C38/$C$19)*0.3</f>
        <v>0.111270000000000002</v>
      </c>
      <c r="E38" s="15" t="n">
        <v>0</v>
      </c>
      <c r="F38" s="18">
        <f>C38-E38</f>
        <v>370900</v>
      </c>
      <c r="G38" s="14">
        <f>D38+$L$38</f>
        <v>0.111417300000000008</v>
      </c>
      <c r="H38" s="15">
        <f>G38*$E$2</f>
        <v>22283.4599999999991</v>
      </c>
      <c r="I38" s="21">
        <f>F38-H38</f>
        <v>348616.539999999979</v>
      </c>
      <c r="K38" s="4" t="s">
        <v>121</v>
      </c>
      <c r="L38" s="42">
        <f>L37/10</f>
        <v>0.000147299999999999986</v>
      </c>
    </row>
    <row r="39" spans="2:9">
      <c r="B39" s="4" t="s">
        <v>88</v>
      </c>
      <c r="C39" s="2">
        <f>SUM(C24:C38)</f>
        <v>1000000</v>
      </c>
      <c r="D39" s="41">
        <f>SUM(D24:D38)</f>
        <v>0.3</v>
      </c>
      <c r="E39" s="2"/>
      <c r="F39" s="2">
        <f>SUM(F24:F38)</f>
        <v>997054</v>
      </c>
      <c r="G39" s="41">
        <f>SUM(G24:G38)</f>
        <v>0.299263499999999993</v>
      </c>
      <c r="H39" s="2"/>
      <c r="I39" s="2">
        <f>SUM(I24:I38)</f>
        <v>937201.300000000047</v>
      </c>
    </row>
    <row r="41" spans="2:9" ht="30" customHeight="1">
      <c r="B41" s="54" t="s">
        <v>122</v>
      </c>
      <c r="C41" s="55"/>
      <c r="D41" s="55"/>
      <c r="E41" s="55"/>
      <c r="F41" s="55"/>
      <c r="G41" s="55"/>
      <c r="H41" s="55"/>
      <c r="I41" s="56"/>
    </row>
    <row r="42" spans="2:9">
      <c r="B42" s="22"/>
      <c r="C42" s="23"/>
      <c r="D42" s="24" t="s">
        <v>90</v>
      </c>
      <c r="E42" s="25">
        <f>E22</f>
        <v>200000</v>
      </c>
      <c r="F42" s="26"/>
      <c r="G42" s="26"/>
      <c r="H42" s="26"/>
      <c r="I42" s="27"/>
    </row>
    <row r="43" spans="2:9">
      <c r="B43" s="7" t="s">
        <v>91</v>
      </c>
      <c r="C43" s="8" t="s">
        <v>92</v>
      </c>
      <c r="D43" s="8" t="s">
        <v>93</v>
      </c>
      <c r="E43" s="9" t="s">
        <v>123</v>
      </c>
      <c r="F43" s="16" t="s">
        <v>124</v>
      </c>
      <c r="G43" s="8" t="s">
        <v>96</v>
      </c>
      <c r="H43" s="9" t="s">
        <v>125</v>
      </c>
      <c r="I43" s="19" t="s">
        <v>126</v>
      </c>
    </row>
    <row r="44" spans="2:9">
      <c r="B44" s="10" t="s">
        <v>99</v>
      </c>
      <c r="C44" s="3" t="n">
        <v>500</v>
      </c>
      <c r="D44" s="6">
        <f>(C44/$C$19)*0.3</f>
        <v>0.000149999999999999956</v>
      </c>
      <c r="E44" s="11">
        <f>D44*$E$2</f>
        <v>30</v>
      </c>
      <c r="F44" s="17">
        <f>C44</f>
        <v>500</v>
      </c>
      <c r="G44" s="6">
        <f>D44</f>
        <v>0.000149999999999999956</v>
      </c>
      <c r="H44" s="11">
        <f>G44*$E$2</f>
        <v>30</v>
      </c>
      <c r="I44" s="20">
        <f>F44</f>
        <v>500</v>
      </c>
    </row>
    <row r="45" spans="2:9">
      <c r="B45" s="10" t="s">
        <v>100</v>
      </c>
      <c r="C45" s="3" t="n">
        <v>600</v>
      </c>
      <c r="D45" s="6">
        <f>(C45/$C$19)*0.3</f>
        <v>0.000180000000000000036</v>
      </c>
      <c r="E45" s="11">
        <f>D45*$E$2</f>
        <v>36</v>
      </c>
      <c r="F45" s="17">
        <f>C45</f>
        <v>600</v>
      </c>
      <c r="G45" s="6">
        <f>D45</f>
        <v>0.000180000000000000036</v>
      </c>
      <c r="H45" s="11">
        <f>G45*$E$2</f>
        <v>36</v>
      </c>
      <c r="I45" s="20">
        <f>F45</f>
        <v>600</v>
      </c>
    </row>
    <row r="46" spans="2:9">
      <c r="B46" s="10" t="s">
        <v>103</v>
      </c>
      <c r="C46" s="3" t="n">
        <v>1000</v>
      </c>
      <c r="D46" s="6">
        <f>(C46/$C$19)*0.3</f>
        <v>0.000299999999999999911</v>
      </c>
      <c r="E46" s="11">
        <f>D46*$E$2</f>
        <v>60</v>
      </c>
      <c r="F46" s="17">
        <f>C46</f>
        <v>1000</v>
      </c>
      <c r="G46" s="6">
        <f>D46</f>
        <v>0.000299999999999999911</v>
      </c>
      <c r="H46" s="11">
        <f>G46*$E$2</f>
        <v>60</v>
      </c>
      <c r="I46" s="20">
        <f>F46</f>
        <v>1000</v>
      </c>
    </row>
    <row r="47" spans="2:9">
      <c r="B47" s="10" t="s">
        <v>105</v>
      </c>
      <c r="C47" s="3" t="n">
        <v>1500</v>
      </c>
      <c r="D47" s="6">
        <f>(C47/$C$19)*0.3</f>
        <v>0.00045</v>
      </c>
      <c r="E47" s="11">
        <f>D47*$E$2</f>
        <v>90</v>
      </c>
      <c r="F47" s="17">
        <f>C47</f>
        <v>1500</v>
      </c>
      <c r="G47" s="6">
        <f>D47</f>
        <v>0.00045</v>
      </c>
      <c r="H47" s="11">
        <f>G47*$E$2</f>
        <v>90</v>
      </c>
      <c r="I47" s="20">
        <f>F47</f>
        <v>1500</v>
      </c>
    </row>
    <row r="48" spans="2:9">
      <c r="B48" s="10" t="s">
        <v>106</v>
      </c>
      <c r="C48" s="3" t="n">
        <v>2000</v>
      </c>
      <c r="D48" s="6">
        <f>(C48/$C$19)*0.3</f>
        <v>0.000599999999999999822</v>
      </c>
      <c r="E48" s="11">
        <f>D48*$E$2</f>
        <v>120</v>
      </c>
      <c r="F48" s="17">
        <f>C48</f>
        <v>2000</v>
      </c>
      <c r="G48" s="6">
        <f>D48</f>
        <v>0.000599999999999999822</v>
      </c>
      <c r="H48" s="11">
        <f>G48*$E$2</f>
        <v>120</v>
      </c>
      <c r="I48" s="20">
        <f>F48</f>
        <v>2000</v>
      </c>
    </row>
    <row r="49" spans="2:9">
      <c r="B49" s="10" t="s">
        <v>107</v>
      </c>
      <c r="C49" s="3" t="n">
        <v>2500</v>
      </c>
      <c r="D49" s="6">
        <f>(C49/$C$19)*0.3</f>
        <v>0.00075</v>
      </c>
      <c r="E49" s="11">
        <f>D49*$E$2</f>
        <v>150</v>
      </c>
      <c r="F49" s="17">
        <f>C49</f>
        <v>2500</v>
      </c>
      <c r="G49" s="6">
        <f>D49</f>
        <v>0.00075</v>
      </c>
      <c r="H49" s="11">
        <f>G49*$E$2</f>
        <v>150</v>
      </c>
      <c r="I49" s="20">
        <f>F49</f>
        <v>2500</v>
      </c>
    </row>
    <row r="50" spans="2:9">
      <c r="B50" s="10" t="s">
        <v>108</v>
      </c>
      <c r="C50" s="3" t="n">
        <v>5000</v>
      </c>
      <c r="D50" s="6">
        <f>(C50/$C$19)*0.3</f>
        <v>0.0015</v>
      </c>
      <c r="E50" s="11">
        <f>D50*$E$2</f>
        <v>300</v>
      </c>
      <c r="F50" s="17">
        <f>C50</f>
        <v>5000</v>
      </c>
      <c r="G50" s="6">
        <f>D50</f>
        <v>0.0015</v>
      </c>
      <c r="H50" s="11">
        <f>G50*$E$2</f>
        <v>300</v>
      </c>
      <c r="I50" s="20">
        <f>F50</f>
        <v>5000</v>
      </c>
    </row>
    <row r="51" spans="2:9">
      <c r="B51" s="10" t="s">
        <v>109</v>
      </c>
      <c r="C51" s="3" t="n">
        <v>6000</v>
      </c>
      <c r="D51" s="6">
        <f>(C51/$C$19)*0.3</f>
        <v>0.00179999999999999982</v>
      </c>
      <c r="E51" s="11">
        <f>D51*$E$2</f>
        <v>360</v>
      </c>
      <c r="F51" s="17">
        <f>C51</f>
        <v>6000</v>
      </c>
      <c r="G51" s="6">
        <f>D51</f>
        <v>0.00179999999999999982</v>
      </c>
      <c r="H51" s="11">
        <f>G51*$E$2</f>
        <v>360</v>
      </c>
      <c r="I51" s="20">
        <f>F51</f>
        <v>6000</v>
      </c>
    </row>
    <row r="52" spans="2:9">
      <c r="B52" s="10" t="s">
        <v>110</v>
      </c>
      <c r="C52" s="3" t="n">
        <v>10000</v>
      </c>
      <c r="D52" s="6">
        <f>(C52/$C$19)*0.3</f>
        <v>0.003</v>
      </c>
      <c r="E52" s="11">
        <f>D52*$E$2</f>
        <v>600</v>
      </c>
      <c r="F52" s="17">
        <f>C52</f>
        <v>10000</v>
      </c>
      <c r="G52" s="6">
        <f>D52</f>
        <v>0.003</v>
      </c>
      <c r="H52" s="11">
        <f>G52*$E$2</f>
        <v>600</v>
      </c>
      <c r="I52" s="20">
        <f>F52</f>
        <v>10000</v>
      </c>
    </row>
    <row r="53" spans="2:9">
      <c r="B53" s="10" t="s">
        <v>111</v>
      </c>
      <c r="C53" s="3" t="n">
        <v>20000</v>
      </c>
      <c r="D53" s="6">
        <f>(C53/$C$19)*0.3</f>
        <v>0.006</v>
      </c>
      <c r="E53" s="11">
        <f>D53*$E$2</f>
        <v>1200</v>
      </c>
      <c r="F53" s="17">
        <f>C53</f>
        <v>20000</v>
      </c>
      <c r="G53" s="6">
        <f>D53</f>
        <v>0.006</v>
      </c>
      <c r="H53" s="11">
        <f>G53*$E$2</f>
        <v>1200</v>
      </c>
      <c r="I53" s="20">
        <f>F53</f>
        <v>20000</v>
      </c>
    </row>
    <row r="54" spans="2:9">
      <c r="B54" s="10" t="s">
        <v>112</v>
      </c>
      <c r="C54" s="3" t="n">
        <v>30000</v>
      </c>
      <c r="D54" s="6">
        <f>(C54/$C$19)*0.3</f>
        <v>0.009</v>
      </c>
      <c r="E54" s="11">
        <f>D54*$E$2</f>
        <v>1800</v>
      </c>
      <c r="F54" s="17">
        <f>C54</f>
        <v>30000</v>
      </c>
      <c r="G54" s="6">
        <f>D54</f>
        <v>0.009</v>
      </c>
      <c r="H54" s="11">
        <f>G54*$E$2</f>
        <v>1800</v>
      </c>
      <c r="I54" s="20">
        <f>F54</f>
        <v>30000</v>
      </c>
    </row>
    <row r="55" spans="2:9">
      <c r="B55" s="10" t="s">
        <v>113</v>
      </c>
      <c r="C55" s="3" t="n">
        <v>100000</v>
      </c>
      <c r="D55" s="6">
        <f>(C55/$C$19)*0.3</f>
        <v>0.03</v>
      </c>
      <c r="E55" s="11">
        <f>D55*$E$2</f>
        <v>6000</v>
      </c>
      <c r="F55" s="17">
        <f>C55</f>
        <v>100000</v>
      </c>
      <c r="G55" s="6">
        <f>D55</f>
        <v>0.03</v>
      </c>
      <c r="H55" s="11">
        <f>G55*$E$2</f>
        <v>6000</v>
      </c>
      <c r="I55" s="20">
        <f>F55</f>
        <v>100000</v>
      </c>
    </row>
    <row r="56" spans="2:9">
      <c r="B56" s="10" t="s">
        <v>114</v>
      </c>
      <c r="C56" s="3" t="n">
        <v>180000</v>
      </c>
      <c r="D56" s="6">
        <f>(C56/$C$19)*0.3</f>
        <v>0.0540000000000000036</v>
      </c>
      <c r="E56" s="11">
        <f>D56*$E$2</f>
        <v>10800</v>
      </c>
      <c r="F56" s="17">
        <f>C56</f>
        <v>180000</v>
      </c>
      <c r="G56" s="6">
        <f>D56</f>
        <v>0.0540000000000000036</v>
      </c>
      <c r="H56" s="11">
        <f>G56*$E$2</f>
        <v>10800</v>
      </c>
      <c r="I56" s="20">
        <f>F56</f>
        <v>180000</v>
      </c>
    </row>
    <row r="57" spans="2:9">
      <c r="B57" s="10" t="s">
        <v>115</v>
      </c>
      <c r="C57" s="3" t="n">
        <v>270000</v>
      </c>
      <c r="D57" s="6">
        <f>(C57/$C$19)*0.3</f>
        <v>0.0810000000000000142</v>
      </c>
      <c r="E57" s="11">
        <f>D57*$E$2</f>
        <v>16200</v>
      </c>
      <c r="F57" s="17">
        <f>C57</f>
        <v>270000</v>
      </c>
      <c r="G57" s="6">
        <f>D57</f>
        <v>0.0810000000000000142</v>
      </c>
      <c r="H57" s="11">
        <f>G57*$E$2</f>
        <v>16200</v>
      </c>
      <c r="I57" s="20">
        <f>F57</f>
        <v>270000</v>
      </c>
    </row>
    <row r="58" spans="2:9">
      <c r="B58" s="12" t="s">
        <v>116</v>
      </c>
      <c r="C58" s="13" t="n">
        <v>370900</v>
      </c>
      <c r="D58" s="14">
        <f>(C58/$C$19)*0.3</f>
        <v>0.111270000000000002</v>
      </c>
      <c r="E58" s="15">
        <f>D58*$E$2</f>
        <v>22254</v>
      </c>
      <c r="F58" s="18">
        <f>C58</f>
        <v>370900</v>
      </c>
      <c r="G58" s="14">
        <f>D58</f>
        <v>0.111270000000000002</v>
      </c>
      <c r="H58" s="15">
        <f>G58*$E$2</f>
        <v>22254</v>
      </c>
      <c r="I58" s="21">
        <f>F58</f>
        <v>370900</v>
      </c>
    </row>
    <row r="59" spans="2:9">
      <c r="B59" s="4" t="s">
        <v>88</v>
      </c>
      <c r="C59" s="2">
        <f>SUM(C44:C58)</f>
        <v>1000000</v>
      </c>
      <c r="D59" s="41">
        <f>SUM(D44:D58)</f>
        <v>0.3</v>
      </c>
      <c r="E59" s="2"/>
      <c r="F59" s="2">
        <f>SUM(F44:F58)</f>
        <v>1000000</v>
      </c>
      <c r="G59" s="41">
        <f>SUM(G44:G58)</f>
        <v>0.3</v>
      </c>
      <c r="H59" s="2"/>
      <c r="I59" s="2">
        <f>SUM(I44:I58)</f>
        <v>1000000</v>
      </c>
    </row>
    <row r="61" spans="2:9" ht="13.95" customHeight="1">
      <c r="B61" s="54" t="s">
        <v>127</v>
      </c>
      <c r="C61" s="55"/>
      <c r="D61" s="55"/>
      <c r="E61" s="55"/>
      <c r="F61" s="55"/>
      <c r="G61" s="55"/>
      <c r="H61" s="55"/>
      <c r="I61" s="56"/>
    </row>
    <row r="62" spans="2:9">
      <c r="B62" s="22"/>
      <c r="C62" s="23"/>
      <c r="D62" s="24" t="s">
        <v>90</v>
      </c>
      <c r="E62" s="25">
        <f>E42</f>
        <v>200000</v>
      </c>
      <c r="F62" s="26"/>
      <c r="G62" s="26"/>
      <c r="H62" s="26"/>
      <c r="I62" s="27"/>
    </row>
    <row r="63" spans="2:9">
      <c r="B63" s="7" t="s">
        <v>91</v>
      </c>
      <c r="C63" s="8" t="s">
        <v>92</v>
      </c>
      <c r="D63" s="8" t="s">
        <v>93</v>
      </c>
      <c r="E63" s="9" t="s">
        <v>94</v>
      </c>
      <c r="F63" s="16" t="s">
        <v>124</v>
      </c>
      <c r="G63" s="8" t="s">
        <v>96</v>
      </c>
      <c r="H63" s="9" t="s">
        <v>125</v>
      </c>
      <c r="I63" s="19" t="s">
        <v>126</v>
      </c>
    </row>
    <row r="64" spans="2:9">
      <c r="B64" s="10" t="s">
        <v>99</v>
      </c>
      <c r="C64" s="3" t="n">
        <v>500</v>
      </c>
      <c r="D64" s="6">
        <f>(C64/$C$19)*0.3</f>
        <v>0.000149999999999999956</v>
      </c>
      <c r="E64" s="11">
        <f>D64*$E$2</f>
        <v>30</v>
      </c>
      <c r="F64" s="17">
        <f>C64-E64</f>
        <v>470</v>
      </c>
      <c r="G64" s="6">
        <f>D64*0.9</f>
        <v>0.000135000000000000009</v>
      </c>
      <c r="H64" s="11">
        <f>G64*$E$2</f>
        <v>27</v>
      </c>
      <c r="I64" s="20">
        <f>F64</f>
        <v>470</v>
      </c>
    </row>
    <row r="65" spans="2:9">
      <c r="B65" s="10" t="s">
        <v>100</v>
      </c>
      <c r="C65" s="3" t="n">
        <v>600</v>
      </c>
      <c r="D65" s="6">
        <f>(C65/$C$19)*0.3</f>
        <v>0.000180000000000000036</v>
      </c>
      <c r="E65" s="11">
        <f>D65*$E$2</f>
        <v>36</v>
      </c>
      <c r="F65" s="17">
        <f>C65-E65</f>
        <v>564</v>
      </c>
      <c r="G65" s="6">
        <f>D65*0.9</f>
        <v>0.000162000000000000028</v>
      </c>
      <c r="H65" s="11">
        <f>G65*$E$2</f>
        <v>32.3999999999999986</v>
      </c>
      <c r="I65" s="20">
        <f>F65</f>
        <v>564</v>
      </c>
    </row>
    <row r="66" spans="2:9">
      <c r="B66" s="10" t="s">
        <v>103</v>
      </c>
      <c r="C66" s="3" t="n">
        <v>1000</v>
      </c>
      <c r="D66" s="6">
        <f>(C66/$C$19)*0.3</f>
        <v>0.000299999999999999911</v>
      </c>
      <c r="E66" s="11">
        <f>D66*$E$2</f>
        <v>60</v>
      </c>
      <c r="F66" s="17">
        <f>C66-E66</f>
        <v>940</v>
      </c>
      <c r="G66" s="6">
        <f>D66*0.9</f>
        <v>0.000270000000000000018</v>
      </c>
      <c r="H66" s="11">
        <f>G66*$E$2</f>
        <v>54</v>
      </c>
      <c r="I66" s="20">
        <f>F66</f>
        <v>940</v>
      </c>
    </row>
    <row r="67" spans="2:9">
      <c r="B67" s="10" t="s">
        <v>105</v>
      </c>
      <c r="C67" s="3" t="n">
        <v>1500</v>
      </c>
      <c r="D67" s="6">
        <f>(C67/$C$19)*0.3</f>
        <v>0.00045</v>
      </c>
      <c r="E67" s="11">
        <f>D67*$E$2</f>
        <v>90</v>
      </c>
      <c r="F67" s="17">
        <f>C67-E67</f>
        <v>1410</v>
      </c>
      <c r="G67" s="6">
        <f>D67*0.9</f>
        <v>0.000404999999999999893</v>
      </c>
      <c r="H67" s="11">
        <f>G67*$E$2</f>
        <v>81</v>
      </c>
      <c r="I67" s="20">
        <f>F67</f>
        <v>1410</v>
      </c>
    </row>
    <row r="68" spans="2:9">
      <c r="B68" s="10" t="s">
        <v>106</v>
      </c>
      <c r="C68" s="3" t="n">
        <v>2000</v>
      </c>
      <c r="D68" s="6">
        <f>(C68/$C$19)*0.3</f>
        <v>0.000599999999999999822</v>
      </c>
      <c r="E68" s="11">
        <f>D68*$E$2</f>
        <v>120</v>
      </c>
      <c r="F68" s="17">
        <f>C68-E68</f>
        <v>1880</v>
      </c>
      <c r="G68" s="6">
        <f>D68*0.9</f>
        <v>0.000540000000000000036</v>
      </c>
      <c r="H68" s="11">
        <f>G68*$E$2</f>
        <v>108</v>
      </c>
      <c r="I68" s="20">
        <f>F68</f>
        <v>1880</v>
      </c>
    </row>
    <row r="69" spans="2:9">
      <c r="B69" s="10" t="s">
        <v>107</v>
      </c>
      <c r="C69" s="3" t="n">
        <v>2500</v>
      </c>
      <c r="D69" s="6">
        <f>(C69/$C$19)*0.3</f>
        <v>0.00075</v>
      </c>
      <c r="E69" s="11">
        <f>D69*$E$2</f>
        <v>150</v>
      </c>
      <c r="F69" s="17">
        <f>C69-E69</f>
        <v>2350</v>
      </c>
      <c r="G69" s="6">
        <f>D69*0.9</f>
        <v>0.000675</v>
      </c>
      <c r="H69" s="11">
        <f>G69*$E$2</f>
        <v>135</v>
      </c>
      <c r="I69" s="20">
        <f>F69</f>
        <v>2350</v>
      </c>
    </row>
    <row r="70" spans="2:9">
      <c r="B70" s="10" t="s">
        <v>108</v>
      </c>
      <c r="C70" s="3" t="n">
        <v>5000</v>
      </c>
      <c r="D70" s="6">
        <f>(C70/$C$19)*0.3</f>
        <v>0.0015</v>
      </c>
      <c r="E70" s="11">
        <f>D70*$E$2</f>
        <v>300</v>
      </c>
      <c r="F70" s="17">
        <f>C70-E70</f>
        <v>4700</v>
      </c>
      <c r="G70" s="6">
        <f>D70*0.9</f>
        <v>0.00135000000000000009</v>
      </c>
      <c r="H70" s="11">
        <f>G70*$E$2</f>
        <v>270</v>
      </c>
      <c r="I70" s="20">
        <f>F70</f>
        <v>4700</v>
      </c>
    </row>
    <row r="71" spans="2:9">
      <c r="B71" s="10" t="s">
        <v>109</v>
      </c>
      <c r="C71" s="3" t="n">
        <v>6000</v>
      </c>
      <c r="D71" s="6">
        <f>(C71/$C$19)*0.3</f>
        <v>0.00179999999999999982</v>
      </c>
      <c r="E71" s="11">
        <f>D71*$E$2</f>
        <v>360</v>
      </c>
      <c r="F71" s="17">
        <f>C71-E71</f>
        <v>5640</v>
      </c>
      <c r="G71" s="6">
        <f>D71*0.9</f>
        <v>0.00161999999999999966</v>
      </c>
      <c r="H71" s="11">
        <f>G71*$E$2</f>
        <v>324</v>
      </c>
      <c r="I71" s="20">
        <f>F71</f>
        <v>5640</v>
      </c>
    </row>
    <row r="72" spans="2:9">
      <c r="B72" s="43" t="s">
        <v>110</v>
      </c>
      <c r="C72" s="44" t="n">
        <v>10000</v>
      </c>
      <c r="D72" s="6">
        <f>(C72/$C$19)*0.3</f>
        <v>0.003</v>
      </c>
      <c r="E72" s="46">
        <f>D72*$E$2</f>
        <v>600</v>
      </c>
      <c r="F72" s="47">
        <f>C72-E72</f>
        <v>9400</v>
      </c>
      <c r="G72" s="45">
        <f>D72*0.9</f>
        <v>0.00270000000000000018</v>
      </c>
      <c r="H72" s="46">
        <f>G72*$E$2</f>
        <v>540</v>
      </c>
      <c r="I72" s="48">
        <f>F72</f>
        <v>9400</v>
      </c>
    </row>
    <row r="73" spans="2:9">
      <c r="B73" s="34" t="s">
        <v>111</v>
      </c>
      <c r="C73" s="35" t="n">
        <v>20000</v>
      </c>
      <c r="D73" s="36">
        <f>(C73/$C$19)*0.3</f>
        <v>0.006</v>
      </c>
      <c r="E73" s="37">
        <f>D73*$E$2</f>
        <v>1200</v>
      </c>
      <c r="F73" s="38">
        <f>C73-E73</f>
        <v>18800</v>
      </c>
      <c r="G73" s="36">
        <f>D73*0.9</f>
        <v>0.00540000000000000036</v>
      </c>
      <c r="H73" s="37">
        <f>G73*$E$2</f>
        <v>1080</v>
      </c>
      <c r="I73" s="39">
        <f>F73</f>
        <v>18800</v>
      </c>
    </row>
    <row r="74" spans="2:9">
      <c r="B74" s="28" t="s">
        <v>112</v>
      </c>
      <c r="C74" s="29" t="n">
        <v>30000</v>
      </c>
      <c r="D74" s="30">
        <f>(C74/$C$19)*0.3</f>
        <v>0.009</v>
      </c>
      <c r="E74" s="31" t="n">
        <v>0</v>
      </c>
      <c r="F74" s="32">
        <f>C74-E74</f>
        <v>30000</v>
      </c>
      <c r="G74" s="30">
        <f>D74+$L$38</f>
        <v>0.00914730000000000132</v>
      </c>
      <c r="H74" s="31">
        <f>G74*$E$2</f>
        <v>1829.46000000000004</v>
      </c>
      <c r="I74" s="33">
        <f>F74</f>
        <v>30000</v>
      </c>
    </row>
    <row r="75" spans="2:9">
      <c r="B75" s="10" t="s">
        <v>113</v>
      </c>
      <c r="C75" s="3" t="n">
        <v>100000</v>
      </c>
      <c r="D75" s="6">
        <f>(C75/$C$19)*0.3</f>
        <v>0.03</v>
      </c>
      <c r="E75" s="11" t="n">
        <v>0</v>
      </c>
      <c r="F75" s="17">
        <f>C75-E75</f>
        <v>100000</v>
      </c>
      <c r="G75" s="30">
        <f>D75+$L$38</f>
        <v>0.0301473000000000013</v>
      </c>
      <c r="H75" s="11">
        <f>G75*$E$2</f>
        <v>6029.46000000000004</v>
      </c>
      <c r="I75" s="20">
        <f>F75</f>
        <v>100000</v>
      </c>
    </row>
    <row r="76" spans="2:9">
      <c r="B76" s="10" t="s">
        <v>114</v>
      </c>
      <c r="C76" s="3" t="n">
        <v>180000</v>
      </c>
      <c r="D76" s="6">
        <f>(C76/$C$19)*0.3</f>
        <v>0.0540000000000000036</v>
      </c>
      <c r="E76" s="11" t="n">
        <v>0</v>
      </c>
      <c r="F76" s="17">
        <f>C76-E76</f>
        <v>180000</v>
      </c>
      <c r="G76" s="30">
        <f>D76+$L$38</f>
        <v>0.054147299999999996</v>
      </c>
      <c r="H76" s="11">
        <f>G76*$E$2</f>
        <v>10829.4599999999991</v>
      </c>
      <c r="I76" s="20">
        <f>F76</f>
        <v>180000</v>
      </c>
    </row>
    <row r="77" spans="2:9">
      <c r="B77" s="10" t="s">
        <v>115</v>
      </c>
      <c r="C77" s="3" t="n">
        <v>270000</v>
      </c>
      <c r="D77" s="6">
        <f>(C77/$C$19)*0.3</f>
        <v>0.0810000000000000142</v>
      </c>
      <c r="E77" s="11" t="n">
        <v>0</v>
      </c>
      <c r="F77" s="17">
        <f>C77-E77</f>
        <v>270000</v>
      </c>
      <c r="G77" s="30">
        <f>D77+$L$38</f>
        <v>0.0811473000000000155</v>
      </c>
      <c r="H77" s="11">
        <f>G77*$E$2</f>
        <v>16229.4599999999991</v>
      </c>
      <c r="I77" s="20">
        <f>F77</f>
        <v>270000</v>
      </c>
    </row>
    <row r="78" spans="2:9">
      <c r="B78" s="12" t="s">
        <v>116</v>
      </c>
      <c r="C78" s="13" t="n">
        <v>370900</v>
      </c>
      <c r="D78" s="14">
        <f>(C78/$C$19)*0.3</f>
        <v>0.111270000000000002</v>
      </c>
      <c r="E78" s="15" t="n">
        <v>0</v>
      </c>
      <c r="F78" s="18">
        <f>C78-E78</f>
        <v>370900</v>
      </c>
      <c r="G78" s="14">
        <f>D78+$L$38</f>
        <v>0.111417300000000008</v>
      </c>
      <c r="H78" s="15">
        <f>G78*$E$2</f>
        <v>22283.4599999999991</v>
      </c>
      <c r="I78" s="21">
        <f>F78</f>
        <v>370900</v>
      </c>
    </row>
    <row r="79" spans="2:9">
      <c r="B79" s="4" t="s">
        <v>88</v>
      </c>
      <c r="C79" s="2">
        <f>SUM(C64:C78)</f>
        <v>1000000</v>
      </c>
      <c r="D79" s="41">
        <f>SUM(D64:D78)</f>
        <v>0.3</v>
      </c>
      <c r="E79" s="2"/>
      <c r="F79" s="2">
        <f>SUM(F64:F78)</f>
        <v>997054</v>
      </c>
      <c r="G79" s="41">
        <f>SUM(G64:G78)</f>
        <v>0.299263499999999993</v>
      </c>
      <c r="H79" s="2"/>
      <c r="I79" s="2">
        <f>SUM(I64:I78)</f>
        <v>997054</v>
      </c>
    </row>
    <row r="81" spans="2:9" ht="28.95" customHeight="1">
      <c r="B81" s="57" t="s">
        <v>128</v>
      </c>
      <c r="C81" s="58"/>
      <c r="D81" s="58"/>
      <c r="E81" s="58"/>
      <c r="F81" s="59"/>
      <c r="G81" s="49"/>
      <c r="H81" s="49"/>
      <c r="I81" s="49"/>
    </row>
    <row r="82" spans="2:6">
      <c r="B82" s="7" t="s">
        <v>91</v>
      </c>
      <c r="C82" s="8" t="s">
        <v>129</v>
      </c>
      <c r="D82" s="8" t="s">
        <v>130</v>
      </c>
      <c r="E82" s="52" t="s">
        <v>131</v>
      </c>
      <c r="F82" s="9" t="s">
        <v>132</v>
      </c>
    </row>
    <row r="83" spans="2:6">
      <c r="B83" s="10" t="s">
        <v>99</v>
      </c>
      <c r="C83" s="3" t="n">
        <v>500</v>
      </c>
      <c r="D83" s="6">
        <f>(C83/$C$19)*0.3</f>
        <v>0.000149999999999999956</v>
      </c>
      <c r="E83" s="50">
        <f>D83*700000*2.16</f>
        <v>226.800000000000011</v>
      </c>
      <c r="F83" s="11">
        <f>C83-E83</f>
        <v>273.199999999999989</v>
      </c>
    </row>
    <row r="84" spans="2:6">
      <c r="B84" s="10" t="s">
        <v>100</v>
      </c>
      <c r="C84" s="3" t="n">
        <v>600</v>
      </c>
      <c r="D84" s="6">
        <f>(C84/$C$19)*0.3</f>
        <v>0.000180000000000000036</v>
      </c>
      <c r="E84" s="50">
        <f>D84*700000*2.16</f>
        <v>272.160000000000025</v>
      </c>
      <c r="F84" s="11">
        <f>C84-E84</f>
        <v>327.839999999999975</v>
      </c>
    </row>
    <row r="85" spans="2:6">
      <c r="B85" s="10" t="s">
        <v>103</v>
      </c>
      <c r="C85" s="3" t="n">
        <v>1000</v>
      </c>
      <c r="D85" s="6">
        <f>(C85/$C$19)*0.3</f>
        <v>0.000299999999999999911</v>
      </c>
      <c r="E85" s="50">
        <f>D85*700000*2.16</f>
        <v>453.600000000000023</v>
      </c>
      <c r="F85" s="11">
        <f>C85-E85</f>
        <v>546.399999999999977</v>
      </c>
    </row>
    <row r="86" spans="2:6">
      <c r="B86" s="10" t="s">
        <v>105</v>
      </c>
      <c r="C86" s="3" t="n">
        <v>1500</v>
      </c>
      <c r="D86" s="6">
        <f>(C86/$C$19)*0.3</f>
        <v>0.00045</v>
      </c>
      <c r="E86" s="50">
        <f>D86*700000*2.16</f>
        <v>680.399999999999977</v>
      </c>
      <c r="F86" s="11">
        <f>C86-E86</f>
        <v>819.600000000000023</v>
      </c>
    </row>
    <row r="87" spans="2:6">
      <c r="B87" s="10" t="s">
        <v>106</v>
      </c>
      <c r="C87" s="3" t="n">
        <v>2000</v>
      </c>
      <c r="D87" s="6">
        <f>(C87/$C$19)*0.3</f>
        <v>0.000599999999999999822</v>
      </c>
      <c r="E87" s="50">
        <f>D87*700000*2.16</f>
        <v>907.200000000000045</v>
      </c>
      <c r="F87" s="11">
        <f>C87-E87</f>
        <v>1092.79999999999995</v>
      </c>
    </row>
    <row r="88" spans="2:6">
      <c r="B88" s="10" t="s">
        <v>107</v>
      </c>
      <c r="C88" s="3" t="n">
        <v>2500</v>
      </c>
      <c r="D88" s="6">
        <f>(C88/$C$19)*0.3</f>
        <v>0.00075</v>
      </c>
      <c r="E88" s="50">
        <f>D88*700000*2.16</f>
        <v>1134</v>
      </c>
      <c r="F88" s="11">
        <f>C88-E88</f>
        <v>1366</v>
      </c>
    </row>
    <row r="89" spans="2:6">
      <c r="B89" s="10" t="s">
        <v>108</v>
      </c>
      <c r="C89" s="3" t="n">
        <v>5000</v>
      </c>
      <c r="D89" s="6">
        <f>(C89/$C$19)*0.3</f>
        <v>0.0015</v>
      </c>
      <c r="E89" s="50">
        <f>D89*700000*2.16</f>
        <v>2268</v>
      </c>
      <c r="F89" s="11">
        <f>C89-E89</f>
        <v>2732</v>
      </c>
    </row>
    <row r="90" spans="2:6">
      <c r="B90" s="10" t="s">
        <v>109</v>
      </c>
      <c r="C90" s="3" t="n">
        <v>6000</v>
      </c>
      <c r="D90" s="6">
        <f>(C90/$C$19)*0.3</f>
        <v>0.00179999999999999982</v>
      </c>
      <c r="E90" s="50">
        <f>D90*700000*2.16</f>
        <v>2721.59999999999991</v>
      </c>
      <c r="F90" s="11">
        <f>C90-E90</f>
        <v>3278.40000000000009</v>
      </c>
    </row>
    <row r="91" spans="2:6">
      <c r="B91" s="43" t="s">
        <v>110</v>
      </c>
      <c r="C91" s="44" t="n">
        <v>10000</v>
      </c>
      <c r="D91" s="6">
        <f>(C91/$C$19)*0.3</f>
        <v>0.003</v>
      </c>
      <c r="E91" s="50">
        <f>D91*700000*2.16</f>
        <v>4536</v>
      </c>
      <c r="F91" s="11">
        <f>C91-E91</f>
        <v>5464</v>
      </c>
    </row>
    <row r="92" spans="2:6">
      <c r="B92" s="10" t="s">
        <v>111</v>
      </c>
      <c r="C92" s="3" t="n">
        <v>20000</v>
      </c>
      <c r="D92" s="6">
        <f>(C92/$C$19)*0.3</f>
        <v>0.006</v>
      </c>
      <c r="E92" s="50">
        <f>D92*700000*2.16</f>
        <v>9072</v>
      </c>
      <c r="F92" s="11">
        <f>C92-E92</f>
        <v>10928</v>
      </c>
    </row>
    <row r="93" spans="2:6">
      <c r="B93" s="10" t="s">
        <v>112</v>
      </c>
      <c r="C93" s="3" t="n">
        <v>30000</v>
      </c>
      <c r="D93" s="6">
        <f>(C93/$C$19)*0.3</f>
        <v>0.009</v>
      </c>
      <c r="E93" s="50">
        <f>D93*700000*2.16</f>
        <v>13608</v>
      </c>
      <c r="F93" s="11">
        <f>C93-E93</f>
        <v>16392</v>
      </c>
    </row>
    <row r="94" spans="2:6">
      <c r="B94" s="10" t="s">
        <v>113</v>
      </c>
      <c r="C94" s="3" t="n">
        <v>100000</v>
      </c>
      <c r="D94" s="6">
        <f>(C94/$C$19)*0.3</f>
        <v>0.03</v>
      </c>
      <c r="E94" s="50">
        <f>D94*700000*2.16</f>
        <v>45360</v>
      </c>
      <c r="F94" s="11">
        <f>C94-E94</f>
        <v>54640</v>
      </c>
    </row>
    <row r="95" spans="2:6">
      <c r="B95" s="10" t="s">
        <v>114</v>
      </c>
      <c r="C95" s="3" t="n">
        <v>180000</v>
      </c>
      <c r="D95" s="6">
        <f>(C95/$C$19)*0.3</f>
        <v>0.0540000000000000036</v>
      </c>
      <c r="E95" s="50">
        <f>D95*700000*2.16</f>
        <v>81648</v>
      </c>
      <c r="F95" s="11">
        <f>C95-E95</f>
        <v>98352</v>
      </c>
    </row>
    <row r="96" spans="2:6">
      <c r="B96" s="10" t="s">
        <v>115</v>
      </c>
      <c r="C96" s="3" t="n">
        <v>270000</v>
      </c>
      <c r="D96" s="6">
        <f>(C96/$C$19)*0.3</f>
        <v>0.0810000000000000142</v>
      </c>
      <c r="E96" s="50">
        <f>D96*700000*2.16</f>
        <v>122472</v>
      </c>
      <c r="F96" s="11">
        <f>C96-E96</f>
        <v>147528</v>
      </c>
    </row>
    <row r="97" spans="2:7">
      <c r="B97" s="12" t="s">
        <v>116</v>
      </c>
      <c r="C97" s="13" t="n">
        <v>370900</v>
      </c>
      <c r="D97" s="14">
        <f>(C97/$C$19)*0.3</f>
        <v>0.111270000000000002</v>
      </c>
      <c r="E97" s="51">
        <f>D97*700000*2.16</f>
        <v>168240.239999999991</v>
      </c>
      <c r="F97" s="15">
        <f>C97-E97</f>
        <v>202659.760000000009</v>
      </c>
      <c r="G97" s="2">
        <f>(700000*0.65)</f>
        <v>455000</v>
      </c>
    </row>
    <row r="98" spans="2:6">
      <c r="B98" s="4" t="s">
        <v>88</v>
      </c>
      <c r="C98" s="2">
        <f>SUM(C83:C97)</f>
        <v>1000000</v>
      </c>
      <c r="D98" s="41">
        <f>SUM(D83:D97)</f>
        <v>0.3</v>
      </c>
      <c r="E98" s="2">
        <f>SUM(E83:E97)</f>
        <v>453600</v>
      </c>
      <c r="F98" s="2"/>
    </row>
    <row r="100" spans="5:6">
      <c r="E100" s="40"/>
      <c r="F100" s="40"/>
    </row>
  </sheetData>
  <mergeCells count="3">
    <mergeCell ref="B41:I41"/>
    <mergeCell ref="B61:I61"/>
    <mergeCell ref="B81:F81"/>
  </mergeCells>
  <printOptions>
    <extLst>
      <ext uri="smNativeData">
        <pm:pageFlags xmlns:pm="smNativeData" id="1644444404" printRowHead="0" printColHead="0" printHeadLine="0" printFootLine="0" autoHeightHeader="0" autoHeightFooter="0" fitToPageBoth="0"/>
      </ext>
    </extLst>
  </printOptions>
  <pageMargins left="0.700000" right="0.700000" top="0.750000" bottom="0.750000" header="0.300000" footer="0.300000"/>
  <pageSetup paperSize="1" fitToWidth="0" fitToHeight="1"/>
  <headerFooter>
    <extLst>
      <ext uri="smNativeData">
        <pm:header xmlns:pm="smNativeData" id="1644444404" l="56" r="56" t="56" b="56" borderId="0" fillId="0" vertical="0"/>
        <pm:footer xmlns:pm="smNativeData" id="1644444404" l="56" r="56" t="56" b="56" borderId="0" fillId="0" vertical="2"/>
        <pm:paperBin xmlns:pm="smNativeData" id="1644444404" Id="0" type="0" value="0"/>
        <pm:paperBin xmlns:pm="smNativeData" id="1644444404" Id="1" type="0" value="0"/>
      </ext>
    </extLst>
  </headerFooter>
  <extLst>
    <ext uri="smNativeData">
      <pm:sheetPrefs xmlns:pm="smNativeData" day="164444440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Carrera, Jonathan</dc:creator>
  <cp:keywords/>
  <dc:description/>
  <cp:lastModifiedBy>jocar</cp:lastModifiedBy>
  <cp:revision>0</cp:revision>
  <dcterms:created xsi:type="dcterms:W3CDTF">2021-05-30T23:13:59Z</dcterms:created>
  <dcterms:modified xsi:type="dcterms:W3CDTF">2022-02-09T22:06:44Z</dcterms:modified>
</cp:coreProperties>
</file>