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bmp" ContentType="image/bmp"/>
  <Default Extension="jpeg" ContentType="image/jpeg"/>
  <Default Extension="png" ContentType="image/png"/>
  <Default Extension="gif" ContentType="image/gif"/>
  <Default Extension="tif" ContentType="image/tif"/>
  <Default Extension="svg" ContentType="image/svg+xml"/>
  <Default Extension="emf" ContentType="image/x-emf"/>
  <Default Extension="wmf" ContentType="image/x-wmf"/>
  <Default Extension="pct" ContentType="image/pct"/>
  <Default Extension="pcx" ContentType="image/pcx"/>
  <Default Extension="tga" ContentType="image/tga"/>
  <Default Extension="bin" ContentType="application/vnd.openxmlformats-officedocument.oleObject"/>
  <Override PartName="/docProps/core.xml" ContentType="application/vnd.openxmlformats-package.core-properties+xml"/>
  <Override PartName="/docProps/app.xml" ContentType="application/vnd.openxmlformats-officedocument.extended-propertie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 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fileSharing readOnlyRecommended="0" userName="jocar"/>
  <workbookPr/>
  <bookViews>
    <workbookView activeTab="1" xWindow="240" yWindow="60" windowWidth="23256" windowHeight="12576" tabRatio="500"/>
  </bookViews>
  <sheets>
    <sheet name="Example-1" sheetId="1" r:id="rId4"/>
    <sheet name="Example-2" sheetId="2" r:id="rId5"/>
    <sheet name="Sheet1" sheetId="3" state="hidden" r:id="rId6"/>
    <sheet name="Comparison" sheetId="4" r:id="rId7"/>
  </sheets>
  <calcPr/>
  <extLst>
    <ext uri="smNativeData">
      <pm:revision xmlns:pm="smNativeData" day="1653147011" val="1046" rev="124" revOS="4" revMin="124" revMax="0"/>
      <pm:docPrefs xmlns:pm="smNativeData" id="1653147011" fixedDigits="0" showNotice="1" showFrameBounds="1" autoChart="1" recalcOnPrint="1" recalcOnCopy="1" finalRounding="1" compatTextArt="1" tab="567" useDefinedPrintRange="1" printArea="currentSheet"/>
      <pm:compatibility xmlns:pm="smNativeData" id="1653147011" overlapCells="1"/>
      <pm:defCurrency xmlns:pm="smNativeData" id="1653147011"/>
    </ext>
  </extLst>
</workbook>
</file>

<file path=xl/sharedStrings.xml><?xml version="1.0" encoding="utf-8"?>
<sst xmlns="http://schemas.openxmlformats.org/spreadsheetml/2006/main" count="356" uniqueCount="119">
  <si>
    <t>Purchase Price=</t>
  </si>
  <si>
    <t>Downpayment=</t>
  </si>
  <si>
    <t>(20% of Purchase Price)</t>
  </si>
  <si>
    <t>Mortgage=</t>
  </si>
  <si>
    <t>(80% of Purchase Price)</t>
  </si>
  <si>
    <t>No. Units=</t>
  </si>
  <si>
    <t>Price per Unit=</t>
  </si>
  <si>
    <t>Assumed for educational purposes</t>
  </si>
  <si>
    <t>Year 1</t>
  </si>
  <si>
    <t>Year 2</t>
  </si>
  <si>
    <t>Year 3</t>
  </si>
  <si>
    <t>Year 4</t>
  </si>
  <si>
    <t>Year 5</t>
  </si>
  <si>
    <t>Cap Rate=</t>
  </si>
  <si>
    <t>(Assume Class C)</t>
  </si>
  <si>
    <t>NOI=</t>
  </si>
  <si>
    <t>(Cap Rate x Purchase Price)</t>
  </si>
  <si>
    <t>Debt Service=</t>
  </si>
  <si>
    <t>(Interest Only Mortgage Payment at 4%)</t>
  </si>
  <si>
    <t>Cash Flow=</t>
  </si>
  <si>
    <t>(NOI - Debt Service)</t>
  </si>
  <si>
    <t>Cash Distribution during Operations</t>
  </si>
  <si>
    <t>Year 1 Cash Flow=</t>
  </si>
  <si>
    <t>Year 2 Cash Flow=</t>
  </si>
  <si>
    <t>Year 3 Cash Flow=</t>
  </si>
  <si>
    <t>Year 4 Cash Flow=</t>
  </si>
  <si>
    <t>Year 5 Cash Flow=</t>
  </si>
  <si>
    <t>Members</t>
  </si>
  <si>
    <t>Capital Contribution</t>
  </si>
  <si>
    <t>Percentage LLC Interest in the Company</t>
  </si>
  <si>
    <t>Year 1 Annual Cash Distribution</t>
  </si>
  <si>
    <t>Un-returned Capital Balance</t>
  </si>
  <si>
    <t>Year 2 Annual Cash Distribution</t>
  </si>
  <si>
    <t>Year 3 Annual Cash Distribution</t>
  </si>
  <si>
    <t>Year 4 Annual Cash Distribution</t>
  </si>
  <si>
    <t>Year 5 Annual Cash Distribution</t>
  </si>
  <si>
    <t>Class A Member 1</t>
  </si>
  <si>
    <t>Class A Member 2</t>
  </si>
  <si>
    <t>Class A Member 3</t>
  </si>
  <si>
    <t>Class A Member 4</t>
  </si>
  <si>
    <t>Class A Member 5</t>
  </si>
  <si>
    <t>Class A Member 6</t>
  </si>
  <si>
    <t>Class A Member 7</t>
  </si>
  <si>
    <t>Class A Member 8</t>
  </si>
  <si>
    <t>Class A Member 9</t>
  </si>
  <si>
    <t>Class A Member 10</t>
  </si>
  <si>
    <t>Class A Member 11</t>
  </si>
  <si>
    <t>Class A Member 12</t>
  </si>
  <si>
    <t>Class A Member 13</t>
  </si>
  <si>
    <t>Class A Member 14</t>
  </si>
  <si>
    <t>Class B Members</t>
  </si>
  <si>
    <t>NA</t>
  </si>
  <si>
    <t>Total=</t>
  </si>
  <si>
    <t>Year 5 NOI=</t>
  </si>
  <si>
    <t>Year 1 Cap Rate=</t>
  </si>
  <si>
    <t>Year 5 Property Value=</t>
  </si>
  <si>
    <t>(NOI / Cap Rate)</t>
  </si>
  <si>
    <t>Previous Mortgage=</t>
  </si>
  <si>
    <t>Year 5 New Mortgage=</t>
  </si>
  <si>
    <t>(80% of Year 5 Property Value)</t>
  </si>
  <si>
    <t>Refinance Proceeds=</t>
  </si>
  <si>
    <t>(New Mortgage - Previous Mortgage)</t>
  </si>
  <si>
    <t>Cash Distribution due to Refinance</t>
  </si>
  <si>
    <t>Refinance Cash Distribution</t>
  </si>
  <si>
    <t>Year 6</t>
  </si>
  <si>
    <t>Year 7</t>
  </si>
  <si>
    <t>(Assume Class A &amp; 9 years old)</t>
  </si>
  <si>
    <t>(Interest Only Mortgage Payment at 3.25%)</t>
  </si>
  <si>
    <t>(See excel file for cash flow table after Year 6)</t>
  </si>
  <si>
    <t>Year 6 Cash Flow=</t>
  </si>
  <si>
    <t>Year 7 Cash Flow=</t>
  </si>
  <si>
    <t>Year 6 Annual Cash Distribution</t>
  </si>
  <si>
    <t>Year 7 Annual Cash Distribution</t>
  </si>
  <si>
    <t>Scenario when we are not able to acquire a property within 2 years and all partners receive capital distribution</t>
  </si>
  <si>
    <t>Annual Net Income After Mortgage=</t>
  </si>
  <si>
    <t>Member</t>
  </si>
  <si>
    <t>Year 1 
Capital Contributed</t>
  </si>
  <si>
    <t>Year 1 
% LLC interest</t>
  </si>
  <si>
    <t>Year 1 
Estimated Annual Distribution</t>
  </si>
  <si>
    <t>Estimated Year 2 Capital Balance if No Property Acquisition</t>
  </si>
  <si>
    <t xml:space="preserve">Year 2 
% LLC interest </t>
  </si>
  <si>
    <t>Year 2 
Estimated Annual Distribution</t>
  </si>
  <si>
    <t>Estimated Year 3 Capital Balance if No Property Acquisition</t>
  </si>
  <si>
    <t>Member 1</t>
  </si>
  <si>
    <t>Member 2</t>
  </si>
  <si>
    <t>Dell Leasing</t>
  </si>
  <si>
    <t>866-413-3355</t>
  </si>
  <si>
    <t>Member 3</t>
  </si>
  <si>
    <t>877-663-3355</t>
  </si>
  <si>
    <t>Member 4</t>
  </si>
  <si>
    <t>Member 5</t>
  </si>
  <si>
    <t>Member 6</t>
  </si>
  <si>
    <t>Member 7</t>
  </si>
  <si>
    <t>Member 8</t>
  </si>
  <si>
    <t>Member 9</t>
  </si>
  <si>
    <t>Member 10</t>
  </si>
  <si>
    <t>Member 11</t>
  </si>
  <si>
    <t>Member 12</t>
  </si>
  <si>
    <t>Member 13</t>
  </si>
  <si>
    <t>Member 14</t>
  </si>
  <si>
    <t>Member 15</t>
  </si>
  <si>
    <t>Scenario when we are not able to acquire a property within 2 years and some partners receive capital distribution</t>
  </si>
  <si>
    <t>Year 1=</t>
  </si>
  <si>
    <t>Year 2=</t>
  </si>
  <si>
    <t>Difference=</t>
  </si>
  <si>
    <t>Difference/10=</t>
  </si>
  <si>
    <t>Scenario when we are able to acquire a property and none of the partners have taken a capital distribution before acquisition</t>
  </si>
  <si>
    <t>Year 1 
Estimated Annual Profit</t>
  </si>
  <si>
    <t>Year 2
Capital Balance</t>
  </si>
  <si>
    <t>Year 2
Estimated Annual Profit</t>
  </si>
  <si>
    <t>Year 3
Capital Balance</t>
  </si>
  <si>
    <t>Scenario when we are able to acquire a property and some partners have taken a capital distribution before acquisition</t>
  </si>
  <si>
    <t>Scenario when we cash-out $700,000 during refinance of the property at Year X and no capital expenditures reserve allocation</t>
  </si>
  <si>
    <t>Year X
Capital Balance</t>
  </si>
  <si>
    <t>Year X
% LLC interest</t>
  </si>
  <si>
    <t>Year X Return of Capital</t>
  </si>
  <si>
    <t>Next Year
Capital Balance</t>
  </si>
  <si>
    <t>Example 1: Year 5 Class C</t>
  </si>
  <si>
    <t>Example 2: Year 5 Class A</t>
  </si>
</sst>
</file>

<file path=xl/styles.xml><?xml version="1.0" encoding="utf-8"?>
<styleSheet xmlns="http://schemas.openxmlformats.org/spreadsheetml/2006/main">
  <numFmts count="13">
    <numFmt numFmtId="5" formatCode="#,##0\ &quot;$&quot;;\-#,##0\ &quot;$&quot;"/>
    <numFmt numFmtId="6" formatCode="#,##0\ &quot;$&quot;;[Red]\-#,##0\ &quot;$&quot;"/>
    <numFmt numFmtId="7" formatCode="#,##0.00\ &quot;$&quot;;\-#,##0.00\ &quot;$&quot;"/>
    <numFmt numFmtId="8" formatCode="#,##0.00\ &quot;$&quot;;[Red]\-#,##0.00\ &quot;$&quot;"/>
    <numFmt numFmtId="42" formatCode="_-* #,##0\ &quot;$&quot;_-;\-* #,##0\ &quot;$&quot;_-;_-* &quot;-&quot;\ &quot;$&quot;_-;_-@_-"/>
    <numFmt numFmtId="41" formatCode="_-* #,##0\ _$_-;\-* #,##0\ _$_-;_-* &quot;-&quot;\ _$_-;_-@_-"/>
    <numFmt numFmtId="44" formatCode="_-* #,##0.00\ &quot;$&quot;_-;\-* #,##0.00\ &quot;$&quot;_-;_-* &quot;-&quot;??\ &quot;$&quot;_-;_-@_-"/>
    <numFmt numFmtId="43" formatCode="_-* #,##0.00\ _$_-;\-* #,##0.00\ _$_-;_-* &quot;-&quot;??\ _$_-;_-@_-"/>
    <numFmt numFmtId="164" formatCode="&quot;$&quot;#,##0"/>
    <numFmt numFmtId="165" formatCode="0.000%"/>
    <numFmt numFmtId="166" formatCode="0.0%"/>
    <numFmt numFmtId="9" formatCode="0%"/>
    <numFmt numFmtId="4" formatCode="#,##0.00"/>
  </numFmts>
  <fonts count="9">
    <font>
      <name val="Calibri"/>
      <family val="2"/>
      <color rgb="FF000000"/>
      <sz val="11"/>
      <extLst>
        <ext uri="smNativeData">
          <pm:charSpec xmlns:pm="smNativeData" id="1653147011" ulstyle="none" kern="1">
            <pm:latin face="Calibri" sz="220" lang="default"/>
            <pm:cs face="Times New Roman" sz="220" lang="default"/>
            <pm:ea face="SimSun" sz="220" lang="default"/>
          </pm:charSpec>
        </ext>
      </extLst>
    </font>
    <font>
      <name val="Arial"/>
      <family val="2"/>
      <color rgb="FF000000"/>
      <sz val="10"/>
      <extLst>
        <ext uri="smNativeData">
          <pm:charSpec xmlns:pm="smNativeData" id="1653147011" ulstyle="none" kern="1">
            <pm:latin face="Arial" sz="200" lang="default"/>
            <pm:cs face="Times New Roman" sz="200" lang="default"/>
            <pm:ea face="SimSun" sz="200" lang="default"/>
          </pm:charSpec>
        </ext>
      </extLst>
    </font>
    <font>
      <name val="Calibri"/>
      <family val="2"/>
      <color rgb="FFFF0000"/>
      <sz val="11"/>
      <extLst>
        <ext uri="smNativeData">
          <pm:charSpec xmlns:pm="smNativeData" id="1653147011" fgClr="FF0000" ulstyle="none" kern="1">
            <pm:latin face="Calibri" sz="220" lang="default"/>
            <pm:cs face="Times New Roman" sz="220" lang="default"/>
            <pm:ea face="SimSun" sz="220" lang="default"/>
          </pm:charSpec>
        </ext>
      </extLst>
    </font>
    <font>
      <name val="Times New Roman"/>
      <family val="1"/>
      <color rgb="FFFF0000"/>
      <sz val="8"/>
      <extLst>
        <ext uri="smNativeData">
          <pm:charSpec xmlns:pm="smNativeData" id="1653147011" fgClr="FF0000" ulstyle="none" kern="1">
            <pm:latin face="Times New Roman" sz="160" lang="default"/>
            <pm:cs face="Times New Roman" sz="160" lang="default"/>
            <pm:ea face="SimSun" sz="160" lang="default"/>
          </pm:charSpec>
        </ext>
      </extLst>
    </font>
    <font>
      <name val="Times New Roman"/>
      <family val="1"/>
      <color rgb="FF000000"/>
      <sz val="12"/>
      <extLst>
        <ext uri="smNativeData">
          <pm:charSpec xmlns:pm="smNativeData" id="1653147011" ulstyle="none" kern="1">
            <pm:latin face="Times New Roman" sz="240" lang="default"/>
            <pm:cs face="Times New Roman" sz="220" lang="default"/>
            <pm:ea face="SimSun" sz="220" lang="default"/>
          </pm:charSpec>
        </ext>
      </extLst>
    </font>
    <font>
      <name val="Times New Roman"/>
      <family val="1"/>
      <color rgb="FF000000"/>
      <sz val="12"/>
      <extLst>
        <ext uri="smNativeData">
          <pm:charSpec xmlns:pm="smNativeData" id="1653147011" ulstyle="none" kern="1">
            <pm:latin face="Times New Roman" sz="240" lang="default"/>
            <pm:cs face="Times New Roman" sz="160" lang="default"/>
            <pm:ea face="SimSun" sz="160" lang="default"/>
          </pm:charSpec>
        </ext>
      </extLst>
    </font>
    <font>
      <name val="Times New Roman"/>
      <family val="1"/>
      <color rgb="FFFF0000"/>
      <sz val="12"/>
      <extLst>
        <ext uri="smNativeData">
          <pm:charSpec xmlns:pm="smNativeData" id="1653147011" fgClr="FF0000" ulstyle="none" kern="1">
            <pm:latin face="Times New Roman" sz="240" lang="default"/>
            <pm:cs face="Times New Roman" sz="220" lang="default"/>
            <pm:ea face="SimSun" sz="220" lang="default"/>
          </pm:charSpec>
        </ext>
      </extLst>
    </font>
    <font>
      <name val="Times New Roman"/>
      <family val="1"/>
      <b/>
      <color rgb="FF000000"/>
      <sz val="12"/>
      <extLst>
        <ext uri="smNativeData">
          <pm:charSpec xmlns:pm="smNativeData" id="1653147011" ulstyle="none" kern="1">
            <pm:latin face="Times New Roman" sz="240" lang="default" weight="bold"/>
            <pm:cs face="Times New Roman" sz="160" lang="default" weight="bold"/>
            <pm:ea face="SimSun" sz="160" lang="default" weight="bold"/>
          </pm:charSpec>
        </ext>
      </extLst>
    </font>
    <font>
      <name val="Times New Roman"/>
      <family val="1"/>
      <color rgb="FFFF0000"/>
      <sz val="12"/>
      <extLst>
        <ext uri="smNativeData">
          <pm:charSpec xmlns:pm="smNativeData" id="1653147011" fgClr="FF0000" ulstyle="none" kern="1">
            <pm:latin face="Times New Roman" sz="240" lang="default"/>
            <pm:cs face="Times New Roman" sz="160" lang="default"/>
            <pm:ea face="SimSun" sz="160" lang="default"/>
          </pm:charSpec>
        </ext>
      </extLst>
    </font>
  </fonts>
  <fills count="69">
    <fill>
      <patternFill patternType="none"/>
    </fill>
    <fill>
      <patternFill patternType="gray125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solid">
        <fgColor rgb="FFFFFFFF"/>
        <bgColor rgb="FFFFFFFF"/>
        <extLst>
          <ext uri="smNativeData">
            <pm:shade xmlns:pm="smNativeData" id="1653147011" type="1" fgLvl="100" fgClr="00FFFFFF" bgLvl="100" bgClr="00000000"/>
          </ext>
        </extLst>
      </patternFill>
    </fill>
  </fills>
  <borders count="68"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653147011"/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653147011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extLst>
        <ext uri="smNativeData">
          <pm:border xmlns:pm="smNativeData" id="1653147011">
            <pm:line position="top" type="1" style="0" width="30" dist="20" width2="20" rgb="000000"/>
            <pm:line position="bottom" type="1" style="0" width="20" dist="20" width2="20" rgb="000000"/>
            <pm:line position="left" type="1" style="0" width="3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extLst>
        <ext uri="smNativeData">
          <pm:border xmlns:pm="smNativeData" id="1653147011">
            <pm:line position="top" type="1" style="0" width="3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extLst>
        <ext uri="smNativeData">
          <pm:border xmlns:pm="smNativeData" id="1653147011">
            <pm:line position="top" type="1" style="0" width="3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30" dist="20" width2="20" rgb="000000"/>
          </pm:border>
        </ext>
      </extLst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653147011">
            <pm:line position="top" type="1" style="0" width="20" dist="20" width2="20" rgb="000000"/>
            <pm:line position="bottom" type="1" style="0" width="20" dist="20" width2="20" rgb="000000"/>
            <pm:line position="left" type="1" style="0" width="3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653147011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30" dist="20" width2="20" rgb="000000"/>
          </pm:border>
        </ext>
      </extLst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extLst>
        <ext uri="smNativeData">
          <pm:border xmlns:pm="smNativeData" id="1653147011">
            <pm:line position="top" type="1" style="0" width="20" dist="20" width2="20" rgb="000000"/>
            <pm:line position="bottom" type="1" style="0" width="30" dist="20" width2="20" rgb="000000"/>
            <pm:line position="left" type="1" style="0" width="3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extLst>
        <ext uri="smNativeData">
          <pm:border xmlns:pm="smNativeData" id="1653147011">
            <pm:line position="top" type="1" style="0" width="20" dist="20" width2="20" rgb="000000"/>
            <pm:line position="bottom" type="1" style="0" width="3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extLst>
        <ext uri="smNativeData">
          <pm:border xmlns:pm="smNativeData" id="1653147011">
            <pm:line position="top" type="1" style="0" width="20" dist="20" width2="20" rgb="000000"/>
            <pm:line position="bottom" type="1" style="0" width="30" dist="20" width2="20" rgb="000000"/>
            <pm:line position="left" type="1" style="0" width="20" dist="20" width2="20" rgb="000000"/>
            <pm:line position="right" type="1" style="0" width="30" dist="20" width2="20" rgb="000000"/>
          </pm:border>
        </ext>
      </extLst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extLst>
        <ext uri="smNativeData">
          <pm:border xmlns:pm="smNativeData" id="1653147011">
            <pm:line position="top" type="1" style="0" width="30" dist="20" width2="20" rgb="000000"/>
            <pm:line position="bottom" type="1" style="0" width="20" dist="20" width2="20" rgb="000000"/>
            <pm:line position="left" type="1" style="0" width="30" dist="20" width2="20" rgb="000000"/>
            <pm:line position="right" type="1" style="0" width="30" dist="20" width2="20" rgb="000000"/>
          </pm:border>
        </ext>
      </extLst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653147011">
            <pm:line position="top" type="1" style="0" width="20" dist="20" width2="20" rgb="000000"/>
            <pm:line position="bottom" type="1" style="0" width="20" dist="20" width2="20" rgb="000000"/>
            <pm:line position="left" type="1" style="0" width="30" dist="20" width2="20" rgb="000000"/>
            <pm:line position="right" type="1" style="0" width="30" dist="20" width2="20" rgb="000000"/>
          </pm:border>
        </ext>
      </extLst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extLst>
        <ext uri="smNativeData">
          <pm:border xmlns:pm="smNativeData" id="1653147011">
            <pm:line position="top" type="1" style="0" width="20" dist="20" width2="20" rgb="000000"/>
            <pm:line position="bottom" type="1" style="0" width="30" dist="20" width2="20" rgb="000000"/>
            <pm:line position="left" type="1" style="0" width="30" dist="20" width2="20" rgb="000000"/>
            <pm:line position="right" type="1" style="0" width="30" dist="20" width2="20" rgb="000000"/>
          </pm:border>
        </ext>
      </extLst>
    </border>
    <border>
      <left style="medium">
        <color rgb="FF000000"/>
      </left>
      <right style="none">
        <color rgb="FF000000"/>
      </right>
      <top style="medium">
        <color rgb="FF000000"/>
      </top>
      <bottom style="medium">
        <color rgb="FF000000"/>
      </bottom>
      <extLst>
        <ext uri="smNativeData">
          <pm:border xmlns:pm="smNativeData" id="1653147011">
            <pm:line position="top" type="1" style="0" width="30" dist="20" width2="20" rgb="000000"/>
            <pm:line position="bottom" type="1" style="0" width="30" dist="20" width2="20" rgb="000000"/>
            <pm:line position="left" type="1" style="0" width="3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medium">
        <color rgb="FF000000"/>
      </top>
      <bottom style="medium">
        <color rgb="FF000000"/>
      </bottom>
      <extLst>
        <ext uri="smNativeData">
          <pm:border xmlns:pm="smNativeData" id="1653147011">
            <pm:line position="top" type="1" style="0" width="30" dist="20" width2="20" rgb="000000"/>
            <pm:line position="bottom" type="1" style="0" width="30" dist="20" width2="20" rgb="000000"/>
          </pm:border>
        </ext>
      </extLst>
    </border>
    <border>
      <left style="none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extLst>
        <ext uri="smNativeData">
          <pm:border xmlns:pm="smNativeData" id="1653147011">
            <pm:line position="top" type="1" style="0" width="30" dist="20" width2="20" rgb="000000"/>
            <pm:line position="bottom" type="1" style="0" width="30" dist="20" width2="20" rgb="000000"/>
            <pm:line position="right" type="1" style="0" width="30" dist="20" width2="20" rgb="000000"/>
          </pm:border>
        </ext>
      </extLst>
    </border>
    <border>
      <left style="medium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653147011">
            <pm:line position="bottom" type="1" style="0" width="20" dist="20" width2="20" rgb="000000"/>
            <pm:line position="left" type="1" style="0" width="3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653147011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medium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653147011">
            <pm:line position="bottom" type="1" style="0" width="20" dist="20" width2="20" rgb="000000"/>
            <pm:line position="left" type="1" style="0" width="20" dist="20" width2="20" rgb="000000"/>
            <pm:line position="right" type="1" style="0" width="30" dist="20" width2="20" rgb="000000"/>
          </pm:border>
        </ext>
      </extLst>
    </border>
    <border>
      <left style="medium">
        <color rgb="FF000000"/>
      </left>
      <right style="medium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653147011">
            <pm:line position="bottom" type="1" style="0" width="20" dist="20" width2="20" rgb="000000"/>
            <pm:line position="left" type="1" style="0" width="30" dist="20" width2="20" rgb="000000"/>
            <pm:line position="right" type="1" style="0" width="30" dist="20" width2="20" rgb="000000"/>
          </pm:border>
        </ext>
      </extLst>
    </border>
    <border>
      <left style="medium">
        <color rgb="FF000000"/>
      </left>
      <right style="thin">
        <color rgb="FF000000"/>
      </right>
      <top style="thin">
        <color rgb="FF000000"/>
      </top>
      <bottom style="double">
        <color rgb="FF000000"/>
      </bottom>
      <extLst>
        <ext uri="smNativeData">
          <pm:border xmlns:pm="smNativeData" id="1653147011">
            <pm:line position="top" type="1" style="0" width="20" dist="20" width2="20" rgb="000000"/>
            <pm:line position="bottom" type="2" style="0" width="20" dist="20" width2="20" rgb="000000"/>
            <pm:line position="left" type="1" style="0" width="3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double">
        <color rgb="FF000000"/>
      </bottom>
      <extLst>
        <ext uri="smNativeData">
          <pm:border xmlns:pm="smNativeData" id="1653147011">
            <pm:line position="top" type="1" style="0" width="20" dist="20" width2="20" rgb="000000"/>
            <pm:line position="bottom" type="2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medium">
        <color rgb="FF000000"/>
      </right>
      <top style="thin">
        <color rgb="FF000000"/>
      </top>
      <bottom style="double">
        <color rgb="FF000000"/>
      </bottom>
      <extLst>
        <ext uri="smNativeData">
          <pm:border xmlns:pm="smNativeData" id="1653147011">
            <pm:line position="top" type="1" style="0" width="20" dist="20" width2="20" rgb="000000"/>
            <pm:line position="bottom" type="2" style="0" width="20" dist="20" width2="20" rgb="000000"/>
            <pm:line position="left" type="1" style="0" width="20" dist="20" width2="20" rgb="000000"/>
            <pm:line position="right" type="1" style="0" width="30" dist="20" width2="20" rgb="000000"/>
          </pm:border>
        </ext>
      </extLst>
    </border>
    <border>
      <left style="medium">
        <color rgb="FF000000"/>
      </left>
      <right style="medium">
        <color rgb="FF000000"/>
      </right>
      <top style="thin">
        <color rgb="FF000000"/>
      </top>
      <bottom style="double">
        <color rgb="FF000000"/>
      </bottom>
      <extLst>
        <ext uri="smNativeData">
          <pm:border xmlns:pm="smNativeData" id="1653147011">
            <pm:line position="top" type="1" style="0" width="20" dist="20" width2="20" rgb="000000"/>
            <pm:line position="bottom" type="2" style="0" width="20" dist="20" width2="20" rgb="000000"/>
            <pm:line position="left" type="1" style="0" width="30" dist="20" width2="20" rgb="000000"/>
            <pm:line position="right" type="1" style="0" width="30" dist="20" width2="20" rgb="000000"/>
          </pm:border>
        </ext>
      </extLst>
    </border>
    <border>
      <left style="medium">
        <color rgb="FF000000"/>
      </left>
      <right style="thin">
        <color rgb="FF000000"/>
      </right>
      <top style="thin">
        <color rgb="FF000000"/>
      </top>
      <bottom style="none">
        <color rgb="FF000000"/>
      </bottom>
      <extLst>
        <ext uri="smNativeData">
          <pm:border xmlns:pm="smNativeData" id="1653147011">
            <pm:line position="top" type="1" style="0" width="20" dist="20" width2="20" rgb="000000"/>
            <pm:line position="left" type="1" style="0" width="3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none">
        <color rgb="FF000000"/>
      </bottom>
      <extLst>
        <ext uri="smNativeData">
          <pm:border xmlns:pm="smNativeData" id="1653147011">
            <pm:line position="top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medium">
        <color rgb="FF000000"/>
      </right>
      <top style="thin">
        <color rgb="FF000000"/>
      </top>
      <bottom style="none">
        <color rgb="FF000000"/>
      </bottom>
      <extLst>
        <ext uri="smNativeData">
          <pm:border xmlns:pm="smNativeData" id="1653147011">
            <pm:line position="top" type="1" style="0" width="20" dist="20" width2="20" rgb="000000"/>
            <pm:line position="left" type="1" style="0" width="20" dist="20" width2="20" rgb="000000"/>
            <pm:line position="right" type="1" style="0" width="30" dist="20" width2="20" rgb="000000"/>
          </pm:border>
        </ext>
      </extLst>
    </border>
    <border>
      <left style="medium">
        <color rgb="FF000000"/>
      </left>
      <right style="medium">
        <color rgb="FF000000"/>
      </right>
      <top style="thin">
        <color rgb="FF000000"/>
      </top>
      <bottom style="none">
        <color rgb="FF000000"/>
      </bottom>
      <extLst>
        <ext uri="smNativeData">
          <pm:border xmlns:pm="smNativeData" id="1653147011">
            <pm:line position="top" type="1" style="0" width="20" dist="20" width2="20" rgb="000000"/>
            <pm:line position="left" type="1" style="0" width="30" dist="20" width2="20" rgb="000000"/>
            <pm:line position="right" type="1" style="0" width="3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653147011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thin">
        <color rgb="FF000000"/>
      </top>
      <bottom style="medium">
        <color rgb="FF000000"/>
      </bottom>
      <extLst>
        <ext uri="smNativeData">
          <pm:border xmlns:pm="smNativeData" id="1653147011">
            <pm:line position="top" type="1" style="0" width="20" dist="20" width2="20" rgb="000000"/>
            <pm:line position="bottom" type="1" style="0" width="30" dist="20" width2="20" rgb="000000"/>
            <pm:line position="left" type="1" style="0" width="2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medium">
        <color rgb="FF000000"/>
      </top>
      <bottom style="thin">
        <color rgb="FF000000"/>
      </bottom>
      <extLst>
        <ext uri="smNativeData">
          <pm:border xmlns:pm="smNativeData" id="1653147011">
            <pm:line position="top" type="1" style="0" width="30" dist="20" width2="20" rgb="000000"/>
            <pm:line position="bottom" type="1" style="0" width="20" dist="20" width2="20" rgb="000000"/>
            <pm:line position="left" type="1" style="0" width="20" dist="20" width2="20" rgb="000000"/>
          </pm:border>
        </ext>
      </extLst>
    </border>
    <border>
      <left style="medium">
        <color rgb="FF000000"/>
      </left>
      <right style="none">
        <color rgb="FF000000"/>
      </right>
      <top style="medium">
        <color rgb="FF000000"/>
      </top>
      <bottom style="none">
        <color rgb="FF000000"/>
      </bottom>
      <extLst>
        <ext uri="smNativeData">
          <pm:border xmlns:pm="smNativeData" id="1653147011">
            <pm:line position="top" type="1" style="0" width="30" dist="20" width2="20" rgb="000000"/>
            <pm:line position="left" type="1" style="0" width="3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medium">
        <color rgb="FF000000"/>
      </top>
      <bottom style="none">
        <color rgb="FF000000"/>
      </bottom>
      <extLst>
        <ext uri="smNativeData">
          <pm:border xmlns:pm="smNativeData" id="1653147011">
            <pm:line position="top" type="1" style="0" width="30" dist="20" width2="20" rgb="000000"/>
          </pm:border>
        </ext>
      </extLst>
    </border>
    <border>
      <left style="none">
        <color rgb="FF000000"/>
      </left>
      <right style="medium">
        <color rgb="FF000000"/>
      </right>
      <top style="medium">
        <color rgb="FF000000"/>
      </top>
      <bottom style="none">
        <color rgb="FF000000"/>
      </bottom>
      <extLst>
        <ext uri="smNativeData">
          <pm:border xmlns:pm="smNativeData" id="1653147011">
            <pm:line position="top" type="1" style="0" width="30" dist="20" width2="20" rgb="000000"/>
            <pm:line position="right" type="1" style="0" width="30" dist="20" width2="20" rgb="000000"/>
          </pm:border>
        </ext>
      </extLst>
    </border>
    <border>
      <left style="thick">
        <color rgb="FF000000"/>
      </left>
      <right style="none">
        <color rgb="FF000000"/>
      </right>
      <top style="thick">
        <color rgb="FF000000"/>
      </top>
      <bottom style="medium">
        <color rgb="FF000000"/>
      </bottom>
      <extLst>
        <ext uri="smNativeData">
          <pm:border xmlns:pm="smNativeData" id="1653147011">
            <pm:line position="top" type="1" style="0" width="40" dist="20" width2="20" rgb="000000"/>
            <pm:line position="bottom" type="1" style="0" width="30" dist="20" width2="20" rgb="000000"/>
            <pm:line position="left" type="1" style="0" width="4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thick">
        <color rgb="FF000000"/>
      </top>
      <bottom style="medium">
        <color rgb="FF000000"/>
      </bottom>
      <extLst>
        <ext uri="smNativeData">
          <pm:border xmlns:pm="smNativeData" id="1653147011">
            <pm:line position="top" type="1" style="0" width="40" dist="20" width2="20" rgb="000000"/>
            <pm:line position="bottom" type="1" style="0" width="30" dist="20" width2="20" rgb="000000"/>
          </pm:border>
        </ext>
      </extLst>
    </border>
    <border>
      <left style="thick">
        <color rgb="FF000000"/>
      </left>
      <right style="none">
        <color rgb="FF000000"/>
      </right>
      <top style="medium">
        <color rgb="FF000000"/>
      </top>
      <bottom style="medium">
        <color rgb="FF000000"/>
      </bottom>
      <extLst>
        <ext uri="smNativeData">
          <pm:border xmlns:pm="smNativeData" id="1653147011">
            <pm:line position="top" type="1" style="0" width="30" dist="20" width2="20" rgb="000000"/>
            <pm:line position="bottom" type="1" style="0" width="30" dist="20" width2="20" rgb="000000"/>
            <pm:line position="left" type="1" style="0" width="40" dist="20" width2="20" rgb="000000"/>
          </pm:border>
        </ext>
      </extLst>
    </border>
    <border>
      <left style="thick">
        <color rgb="FF000000"/>
      </left>
      <right style="thin">
        <color rgb="FF000000"/>
      </right>
      <top style="medium">
        <color rgb="FF000000"/>
      </top>
      <bottom style="thin">
        <color rgb="FF000000"/>
      </bottom>
      <extLst>
        <ext uri="smNativeData">
          <pm:border xmlns:pm="smNativeData" id="1653147011">
            <pm:line position="top" type="1" style="0" width="30" dist="20" width2="20" rgb="000000"/>
            <pm:line position="bottom" type="1" style="0" width="20" dist="20" width2="20" rgb="000000"/>
            <pm:line position="left" type="1" style="0" width="40" dist="20" width2="20" rgb="000000"/>
            <pm:line position="right" type="1" style="0" width="20" dist="20" width2="20" rgb="000000"/>
          </pm:border>
        </ext>
      </extLst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653147011">
            <pm:line position="top" type="1" style="0" width="20" dist="20" width2="20" rgb="000000"/>
            <pm:line position="bottom" type="1" style="0" width="20" dist="20" width2="20" rgb="000000"/>
            <pm:line position="left" type="1" style="0" width="4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ck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653147011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40" dist="20" width2="20" rgb="000000"/>
          </pm:border>
        </ext>
      </extLst>
    </border>
    <border>
      <left style="thick">
        <color rgb="FF000000"/>
      </left>
      <right style="thin">
        <color rgb="FF000000"/>
      </right>
      <top style="thin">
        <color rgb="FF000000"/>
      </top>
      <bottom style="thick">
        <color rgb="FF000000"/>
      </bottom>
      <extLst>
        <ext uri="smNativeData">
          <pm:border xmlns:pm="smNativeData" id="1653147011">
            <pm:line position="top" type="1" style="0" width="20" dist="20" width2="20" rgb="000000"/>
            <pm:line position="bottom" type="1" style="0" width="40" dist="20" width2="20" rgb="000000"/>
            <pm:line position="left" type="1" style="0" width="4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ck">
        <color rgb="FF000000"/>
      </bottom>
      <extLst>
        <ext uri="smNativeData">
          <pm:border xmlns:pm="smNativeData" id="1653147011">
            <pm:line position="top" type="1" style="0" width="20" dist="20" width2="20" rgb="000000"/>
            <pm:line position="bottom" type="1" style="0" width="4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ck">
        <color rgb="FF000000"/>
      </right>
      <top style="thin">
        <color rgb="FF000000"/>
      </top>
      <bottom style="thick">
        <color rgb="FF000000"/>
      </bottom>
      <extLst>
        <ext uri="smNativeData">
          <pm:border xmlns:pm="smNativeData" id="1653147011">
            <pm:line position="top" type="1" style="0" width="20" dist="20" width2="20" rgb="000000"/>
            <pm:line position="bottom" type="1" style="0" width="40" dist="20" width2="20" rgb="000000"/>
            <pm:line position="left" type="1" style="0" width="20" dist="20" width2="20" rgb="000000"/>
            <pm:line position="right" type="1" style="0" width="40" dist="20" width2="20" rgb="000000"/>
          </pm:border>
        </ext>
      </extLst>
    </border>
    <border>
      <left style="thick">
        <color rgb="FF000000"/>
      </left>
      <right style="thin">
        <color rgb="FF000000"/>
      </right>
      <top style="thick">
        <color rgb="FF000000"/>
      </top>
      <bottom style="thin">
        <color rgb="FF000000"/>
      </bottom>
      <extLst>
        <ext uri="smNativeData">
          <pm:border xmlns:pm="smNativeData" id="1653147011">
            <pm:line position="top" type="1" style="0" width="40" dist="20" width2="20" rgb="000000"/>
            <pm:line position="bottom" type="1" style="0" width="20" dist="20" width2="20" rgb="000000"/>
            <pm:line position="left" type="1" style="0" width="4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ck">
        <color rgb="FF000000"/>
      </top>
      <bottom style="thin">
        <color rgb="FF000000"/>
      </bottom>
      <extLst>
        <ext uri="smNativeData">
          <pm:border xmlns:pm="smNativeData" id="1653147011">
            <pm:line position="top" type="1" style="0" width="4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ck">
        <color rgb="FF000000"/>
      </right>
      <top style="thick">
        <color rgb="FF000000"/>
      </top>
      <bottom style="thin">
        <color rgb="FF000000"/>
      </bottom>
      <extLst>
        <ext uri="smNativeData">
          <pm:border xmlns:pm="smNativeData" id="1653147011">
            <pm:line position="top" type="1" style="0" width="4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4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thin">
        <color rgb="FF000000"/>
      </top>
      <bottom style="thick">
        <color rgb="FF000000"/>
      </bottom>
      <extLst>
        <ext uri="smNativeData">
          <pm:border xmlns:pm="smNativeData" id="1653147011">
            <pm:line position="top" type="1" style="0" width="20" dist="20" width2="20" rgb="000000"/>
            <pm:line position="bottom" type="1" style="0" width="40" dist="20" width2="20" rgb="000000"/>
            <pm:line position="left" type="1" style="0" width="20" dist="20" width2="20" rgb="000000"/>
          </pm:border>
        </ext>
      </extLst>
    </border>
    <border>
      <left style="thick">
        <color rgb="FF000000"/>
      </left>
      <right style="none">
        <color rgb="FF000000"/>
      </right>
      <top style="thick">
        <color rgb="FF000000"/>
      </top>
      <bottom style="thick">
        <color rgb="FF000000"/>
      </bottom>
      <extLst>
        <ext uri="smNativeData">
          <pm:border xmlns:pm="smNativeData" id="1653147011">
            <pm:line position="top" type="1" style="0" width="40" dist="20" width2="20" rgb="000000"/>
            <pm:line position="bottom" type="1" style="0" width="40" dist="20" width2="20" rgb="000000"/>
            <pm:line position="left" type="1" style="0" width="4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thick">
        <color rgb="FF000000"/>
      </top>
      <bottom style="thick">
        <color rgb="FF000000"/>
      </bottom>
      <extLst>
        <ext uri="smNativeData">
          <pm:border xmlns:pm="smNativeData" id="1653147011">
            <pm:line position="top" type="1" style="0" width="40" dist="20" width2="20" rgb="000000"/>
            <pm:line position="bottom" type="1" style="0" width="40" dist="20" width2="20" rgb="000000"/>
          </pm:border>
        </ext>
      </extLst>
    </border>
    <border>
      <left style="none">
        <color rgb="FF000000"/>
      </left>
      <right style="thick">
        <color rgb="FF000000"/>
      </right>
      <top style="thick">
        <color rgb="FF000000"/>
      </top>
      <bottom style="thick">
        <color rgb="FF000000"/>
      </bottom>
      <extLst>
        <ext uri="smNativeData">
          <pm:border xmlns:pm="smNativeData" id="1653147011">
            <pm:line position="top" type="1" style="0" width="40" dist="20" width2="20" rgb="000000"/>
            <pm:line position="bottom" type="1" style="0" width="40" dist="20" width2="20" rgb="000000"/>
            <pm:line position="right" type="1" style="0" width="4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thick">
        <color rgb="FF000000"/>
      </top>
      <bottom style="thin">
        <color rgb="FF000000"/>
      </bottom>
      <extLst>
        <ext uri="smNativeData">
          <pm:border xmlns:pm="smNativeData" id="1653147011">
            <pm:line position="top" type="1" style="0" width="40" dist="20" width2="20" rgb="000000"/>
            <pm:line position="bottom" type="1" style="0" width="20" dist="20" width2="20" rgb="000000"/>
            <pm:line position="left" type="1" style="0" width="20" dist="20" width2="20" rgb="000000"/>
          </pm:border>
        </ext>
      </extLst>
    </border>
    <border>
      <left style="thick">
        <color rgb="FF000000"/>
      </left>
      <right style="none">
        <color rgb="FF000000"/>
      </right>
      <top style="none">
        <color rgb="FF000000"/>
      </top>
      <bottom style="thick">
        <color rgb="FF000000"/>
      </bottom>
      <extLst>
        <ext uri="smNativeData">
          <pm:border xmlns:pm="smNativeData" id="1653147011">
            <pm:line position="bottom" type="1" style="0" width="40" dist="20" width2="20" rgb="000000"/>
            <pm:line position="left" type="1" style="0" width="4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thick">
        <color rgb="FF000000"/>
      </bottom>
      <extLst>
        <ext uri="smNativeData">
          <pm:border xmlns:pm="smNativeData" id="1653147011">
            <pm:line position="bottom" type="1" style="0" width="40" dist="20" width2="20" rgb="000000"/>
          </pm:border>
        </ext>
      </extLst>
    </border>
    <border>
      <left style="none">
        <color rgb="FF000000"/>
      </left>
      <right style="thick">
        <color rgb="FF000000"/>
      </right>
      <top style="none">
        <color rgb="FF000000"/>
      </top>
      <bottom style="thick">
        <color rgb="FF000000"/>
      </bottom>
      <extLst>
        <ext uri="smNativeData">
          <pm:border xmlns:pm="smNativeData" id="1653147011">
            <pm:line position="bottom" type="1" style="0" width="40" dist="20" width2="20" rgb="000000"/>
            <pm:line position="right" type="1" style="0" width="40" dist="20" width2="20" rgb="000000"/>
          </pm:border>
        </ext>
      </extLst>
    </border>
    <border>
      <left style="thick">
        <color rgb="FF000000"/>
      </left>
      <right style="none">
        <color rgb="FF000000"/>
      </right>
      <top style="thick">
        <color rgb="FF000000"/>
      </top>
      <bottom style="none">
        <color rgb="FF000000"/>
      </bottom>
      <extLst>
        <ext uri="smNativeData">
          <pm:border xmlns:pm="smNativeData" id="1653147011">
            <pm:line position="top" type="1" style="0" width="40" dist="20" width2="20" rgb="000000"/>
            <pm:line position="left" type="1" style="0" width="4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thick">
        <color rgb="FF000000"/>
      </top>
      <bottom style="none">
        <color rgb="FF000000"/>
      </bottom>
      <extLst>
        <ext uri="smNativeData">
          <pm:border xmlns:pm="smNativeData" id="1653147011">
            <pm:line position="top" type="1" style="0" width="40" dist="20" width2="20" rgb="000000"/>
          </pm:border>
        </ext>
      </extLst>
    </border>
    <border>
      <left style="none">
        <color rgb="FF000000"/>
      </left>
      <right style="thick">
        <color rgb="FF000000"/>
      </right>
      <top style="thick">
        <color rgb="FF000000"/>
      </top>
      <bottom style="none">
        <color rgb="FF000000"/>
      </bottom>
      <extLst>
        <ext uri="smNativeData">
          <pm:border xmlns:pm="smNativeData" id="1653147011">
            <pm:line position="top" type="1" style="0" width="40" dist="20" width2="20" rgb="000000"/>
            <pm:line position="right" type="1" style="0" width="4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653147011">
            <pm:line position="bottom" type="1" style="0" width="20" dist="20" width2="20" rgb="000000"/>
            <pm:line position="lef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653147011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653147011">
            <pm:line position="top" type="1" style="0" width="20" dist="20" width2="20" rgb="000000"/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thin">
        <color rgb="FF000000"/>
      </top>
      <bottom style="thick">
        <color rgb="FF000000"/>
      </bottom>
      <extLst>
        <ext uri="smNativeData">
          <pm:border xmlns:pm="smNativeData" id="1653147011">
            <pm:line position="top" type="1" style="0" width="20" dist="20" width2="20" rgb="000000"/>
            <pm:line position="bottom" type="1" style="0" width="4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ck">
        <color rgb="FF000000"/>
      </right>
      <top style="medium">
        <color rgb="FF000000"/>
      </top>
      <bottom style="thin">
        <color rgb="FF000000"/>
      </bottom>
      <extLst>
        <ext uri="smNativeData">
          <pm:border xmlns:pm="smNativeData" id="1653147011">
            <pm:line position="top" type="1" style="0" width="3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4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thick">
        <color rgb="FF000000"/>
      </top>
      <bottom style="thin">
        <color rgb="FF000000"/>
      </bottom>
      <extLst>
        <ext uri="smNativeData">
          <pm:border xmlns:pm="smNativeData" id="1653147011">
            <pm:line position="top" type="1" style="0" width="40" dist="20" width2="20" rgb="000000"/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ck">
        <color rgb="FF000000"/>
      </right>
      <top style="thick">
        <color rgb="FF000000"/>
      </top>
      <bottom style="medium">
        <color rgb="FF000000"/>
      </bottom>
      <extLst>
        <ext uri="smNativeData">
          <pm:border xmlns:pm="smNativeData" id="1653147011">
            <pm:line position="top" type="1" style="0" width="40" dist="20" width2="20" rgb="000000"/>
            <pm:line position="bottom" type="1" style="0" width="30" dist="20" width2="20" rgb="000000"/>
            <pm:line position="right" type="1" style="0" width="40" dist="20" width2="20" rgb="000000"/>
          </pm:border>
        </ext>
      </extLst>
    </border>
    <border>
      <left style="thick">
        <color rgb="FF000000"/>
      </left>
      <right style="thin">
        <color rgb="FF000000"/>
      </right>
      <top style="thick">
        <color rgb="FF000000"/>
      </top>
      <bottom style="none">
        <color rgb="FF000000"/>
      </bottom>
      <extLst>
        <ext uri="smNativeData">
          <pm:border xmlns:pm="smNativeData" id="1653147011">
            <pm:line position="top" type="1" style="0" width="40" dist="20" width2="20" rgb="000000"/>
            <pm:line position="left" type="1" style="0" width="4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thick">
        <color rgb="FF000000"/>
      </top>
      <bottom style="none">
        <color rgb="FF000000"/>
      </bottom>
      <extLst>
        <ext uri="smNativeData">
          <pm:border xmlns:pm="smNativeData" id="1653147011">
            <pm:line position="top" type="1" style="0" width="40" dist="20" width2="20" rgb="000000"/>
            <pm:line position="left" type="1" style="0" width="20" dist="20" width2="20" rgb="000000"/>
          </pm:border>
        </ext>
      </extLst>
    </border>
    <border>
      <left style="thin">
        <color rgb="FF000000"/>
      </left>
      <right style="thick">
        <color rgb="FF000000"/>
      </right>
      <top style="thick">
        <color rgb="FF000000"/>
      </top>
      <bottom style="none">
        <color rgb="FF000000"/>
      </bottom>
      <extLst>
        <ext uri="smNativeData">
          <pm:border xmlns:pm="smNativeData" id="1653147011">
            <pm:line position="top" type="1" style="0" width="40" dist="20" width2="20" rgb="000000"/>
            <pm:line position="left" type="1" style="0" width="20" dist="20" width2="20" rgb="000000"/>
            <pm:line position="right" type="1" style="0" width="4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653147011"/>
        </ext>
      </extLst>
    </border>
  </borders>
  <cellStyleXfs count="2">
    <xf numFmtId="0" fontId="0" fillId="0" borderId="0" applyNumberFormat="1" applyFont="1" applyFill="1" applyBorder="1" applyAlignment="1" applyProtection="1"/>
    <xf numFmtId="9" fontId="0" fillId="0" borderId="0" applyNumberFormat="1" applyFont="0" applyFill="0" applyBorder="0" applyAlignment="0" applyProtection="0"/>
  </cellStyleXfs>
  <cellXfs count="143">
    <xf numFmtId="0" fontId="0" fillId="0" borderId="0" xfId="0"/>
    <xf numFmtId="9" fontId="0" fillId="0" borderId="0" xfId="1"/>
    <xf numFmtId="164" fontId="0" fillId="0" borderId="0" xfId="0" applyNumberFormat="1" applyAlignment="1">
      <alignment horizontal="center"/>
    </xf>
    <xf numFmtId="164" fontId="0" fillId="0" borderId="1" xfId="0" applyNumberFormat="1" applyBorder="1" applyAlignment="1">
      <alignment horizontal="center"/>
    </xf>
    <xf numFmtId="0" fontId="0" fillId="0" borderId="0" xfId="0" applyAlignment="1">
      <alignment horizontal="right"/>
    </xf>
    <xf numFmtId="0" fontId="0" fillId="0" borderId="0" xfId="0" applyAlignment="1">
      <alignment horizontal="left"/>
    </xf>
    <xf numFmtId="165" fontId="0" fillId="0" borderId="1" xfId="1" applyNumberFormat="1" applyBorder="1" applyAlignment="1">
      <alignment horizont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5" xfId="0" applyBorder="1" applyAlignment="1">
      <alignment horizontal="center"/>
    </xf>
    <xf numFmtId="164" fontId="0" fillId="0" borderId="6" xfId="0" applyNumberFormat="1" applyBorder="1" applyAlignment="1">
      <alignment horizontal="center"/>
    </xf>
    <xf numFmtId="0" fontId="0" fillId="0" borderId="7" xfId="0" applyBorder="1" applyAlignment="1">
      <alignment horizontal="center"/>
    </xf>
    <xf numFmtId="164" fontId="0" fillId="0" borderId="8" xfId="0" applyNumberFormat="1" applyBorder="1" applyAlignment="1">
      <alignment horizontal="center"/>
    </xf>
    <xf numFmtId="165" fontId="0" fillId="0" borderId="8" xfId="1" applyNumberFormat="1" applyBorder="1" applyAlignment="1">
      <alignment horizontal="center"/>
    </xf>
    <xf numFmtId="164" fontId="0" fillId="0" borderId="9" xfId="0" applyNumberFormat="1" applyBorder="1" applyAlignment="1">
      <alignment horizontal="center"/>
    </xf>
    <xf numFmtId="0" fontId="0" fillId="0" borderId="2" xfId="0" applyBorder="1" applyAlignment="1">
      <alignment horizontal="center" vertical="center" wrapText="1"/>
    </xf>
    <xf numFmtId="164" fontId="0" fillId="0" borderId="5" xfId="0" applyNumberFormat="1" applyBorder="1" applyAlignment="1">
      <alignment horizontal="center"/>
    </xf>
    <xf numFmtId="164" fontId="0" fillId="0" borderId="7" xfId="0" applyNumberFormat="1" applyBorder="1" applyAlignment="1">
      <alignment horizontal="center"/>
    </xf>
    <xf numFmtId="0" fontId="0" fillId="0" borderId="10" xfId="0" applyBorder="1" applyAlignment="1">
      <alignment horizontal="center" vertical="center" wrapText="1"/>
    </xf>
    <xf numFmtId="164" fontId="0" fillId="0" borderId="11" xfId="0" applyNumberFormat="1" applyBorder="1" applyAlignment="1">
      <alignment horizontal="center"/>
    </xf>
    <xf numFmtId="164" fontId="0" fillId="0" borderId="12" xfId="0" applyNumberFormat="1" applyBorder="1" applyAlignment="1">
      <alignment horizontal="center"/>
    </xf>
    <xf numFmtId="0" fontId="0" fillId="0" borderId="13" xfId="0" applyBorder="1"/>
    <xf numFmtId="0" fontId="0" fillId="0" borderId="14" xfId="0" applyBorder="1" applyAlignment="1">
      <alignment horizontal="center"/>
    </xf>
    <xf numFmtId="0" fontId="0" fillId="0" borderId="14" xfId="0" applyBorder="1" applyAlignment="1">
      <alignment horizontal="right"/>
    </xf>
    <xf numFmtId="164" fontId="0" fillId="0" borderId="14" xfId="0" applyNumberFormat="1" applyBorder="1" applyAlignment="1">
      <alignment horizontal="center"/>
    </xf>
    <xf numFmtId="0" fontId="0" fillId="0" borderId="14" xfId="0" applyBorder="1"/>
    <xf numFmtId="0" fontId="0" fillId="0" borderId="15" xfId="0" applyBorder="1"/>
    <xf numFmtId="0" fontId="0" fillId="0" borderId="16" xfId="0" applyBorder="1" applyAlignment="1">
      <alignment horizontal="center"/>
    </xf>
    <xf numFmtId="164" fontId="0" fillId="0" borderId="17" xfId="0" applyNumberFormat="1" applyBorder="1" applyAlignment="1">
      <alignment horizontal="center"/>
    </xf>
    <xf numFmtId="165" fontId="0" fillId="0" borderId="17" xfId="1" applyNumberFormat="1" applyBorder="1" applyAlignment="1">
      <alignment horizontal="center"/>
    </xf>
    <xf numFmtId="164" fontId="0" fillId="0" borderId="18" xfId="0" applyNumberFormat="1" applyBorder="1" applyAlignment="1">
      <alignment horizontal="center"/>
    </xf>
    <xf numFmtId="164" fontId="0" fillId="0" borderId="16" xfId="0" applyNumberFormat="1" applyBorder="1" applyAlignment="1">
      <alignment horizontal="center"/>
    </xf>
    <xf numFmtId="164" fontId="0" fillId="0" borderId="19" xfId="0" applyNumberFormat="1" applyBorder="1" applyAlignment="1">
      <alignment horizontal="center"/>
    </xf>
    <xf numFmtId="0" fontId="0" fillId="0" borderId="20" xfId="0" applyBorder="1" applyAlignment="1">
      <alignment horizontal="center"/>
    </xf>
    <xf numFmtId="164" fontId="0" fillId="0" borderId="21" xfId="0" applyNumberFormat="1" applyBorder="1" applyAlignment="1">
      <alignment horizontal="center"/>
    </xf>
    <xf numFmtId="165" fontId="0" fillId="0" borderId="21" xfId="1" applyNumberFormat="1" applyBorder="1" applyAlignment="1">
      <alignment horizontal="center"/>
    </xf>
    <xf numFmtId="164" fontId="0" fillId="0" borderId="22" xfId="0" applyNumberFormat="1" applyBorder="1" applyAlignment="1">
      <alignment horizontal="center"/>
    </xf>
    <xf numFmtId="164" fontId="0" fillId="0" borderId="20" xfId="0" applyNumberFormat="1" applyBorder="1" applyAlignment="1">
      <alignment horizontal="center"/>
    </xf>
    <xf numFmtId="164" fontId="0" fillId="0" borderId="23" xfId="0" applyNumberFormat="1" applyBorder="1" applyAlignment="1">
      <alignment horizontal="center"/>
    </xf>
    <xf numFmtId="165" fontId="0" fillId="0" borderId="0" xfId="0" applyNumberFormat="1"/>
    <xf numFmtId="165" fontId="0" fillId="0" borderId="0" xfId="0" applyNumberFormat="1" applyAlignment="1">
      <alignment horizontal="center"/>
    </xf>
    <xf numFmtId="165" fontId="0" fillId="0" borderId="0" xfId="1" applyNumberFormat="1" applyAlignment="1">
      <alignment horizontal="center"/>
    </xf>
    <xf numFmtId="0" fontId="0" fillId="0" borderId="24" xfId="0" applyBorder="1" applyAlignment="1">
      <alignment horizontal="center"/>
    </xf>
    <xf numFmtId="164" fontId="0" fillId="0" borderId="25" xfId="0" applyNumberFormat="1" applyBorder="1" applyAlignment="1">
      <alignment horizontal="center"/>
    </xf>
    <xf numFmtId="165" fontId="0" fillId="0" borderId="25" xfId="1" applyNumberFormat="1" applyBorder="1" applyAlignment="1">
      <alignment horizontal="center"/>
    </xf>
    <xf numFmtId="164" fontId="0" fillId="0" borderId="26" xfId="0" applyNumberFormat="1" applyBorder="1" applyAlignment="1">
      <alignment horizontal="center"/>
    </xf>
    <xf numFmtId="164" fontId="0" fillId="0" borderId="24" xfId="0" applyNumberFormat="1" applyBorder="1" applyAlignment="1">
      <alignment horizontal="center"/>
    </xf>
    <xf numFmtId="164" fontId="0" fillId="0" borderId="27" xfId="0" applyNumberFormat="1" applyBorder="1" applyAlignment="1">
      <alignment horizontal="center"/>
    </xf>
    <xf numFmtId="0" fontId="0" fillId="0" borderId="0" xfId="0" applyAlignment="1">
      <alignment wrapText="1"/>
    </xf>
    <xf numFmtId="164" fontId="0" fillId="0" borderId="28" xfId="0" applyNumberFormat="1" applyBorder="1" applyAlignment="1">
      <alignment horizontal="center"/>
    </xf>
    <xf numFmtId="164" fontId="0" fillId="0" borderId="29" xfId="0" applyNumberFormat="1" applyBorder="1" applyAlignment="1">
      <alignment horizontal="center"/>
    </xf>
    <xf numFmtId="0" fontId="0" fillId="0" borderId="30" xfId="0" applyBorder="1" applyAlignment="1">
      <alignment horizontal="center" vertical="center" wrapText="1"/>
    </xf>
    <xf numFmtId="0" fontId="2" fillId="0" borderId="0" xfId="0" applyFont="1"/>
    <xf numFmtId="0" fontId="0" fillId="0" borderId="13" xfId="0" applyBorder="1" applyAlignment="1">
      <alignment horizontal="center" wrapText="1"/>
    </xf>
    <xf numFmtId="0" fontId="0" fillId="0" borderId="14" xfId="0" applyBorder="1" applyAlignment="1">
      <alignment horizontal="center" wrapText="1"/>
    </xf>
    <xf numFmtId="0" fontId="0" fillId="0" borderId="15" xfId="0" applyBorder="1" applyAlignment="1">
      <alignment horizontal="center" wrapText="1"/>
    </xf>
    <xf numFmtId="0" fontId="0" fillId="0" borderId="31" xfId="0" applyBorder="1" applyAlignment="1">
      <alignment horizontal="center" wrapText="1"/>
    </xf>
    <xf numFmtId="0" fontId="0" fillId="0" borderId="32" xfId="0" applyBorder="1" applyAlignment="1">
      <alignment horizontal="center" wrapText="1"/>
    </xf>
    <xf numFmtId="0" fontId="0" fillId="0" borderId="33" xfId="0" applyBorder="1" applyAlignment="1">
      <alignment horizontal="center" wrapText="1"/>
    </xf>
    <xf numFmtId="0" fontId="3" fillId="0" borderId="0" xfId="0" applyFont="1"/>
    <xf numFmtId="0" fontId="4" fillId="0" borderId="0" xfId="0" applyFont="1" applyAlignment="1">
      <alignment horizontal="right"/>
    </xf>
    <xf numFmtId="164" fontId="5" fillId="0" borderId="0" xfId="0" applyNumberFormat="1" applyFont="1" applyAlignment="1">
      <alignment horizontal="center"/>
    </xf>
    <xf numFmtId="0" fontId="6" fillId="0" borderId="0" xfId="0" applyFont="1"/>
    <xf numFmtId="0" fontId="4" fillId="0" borderId="0" xfId="0" applyFont="1"/>
    <xf numFmtId="9" fontId="5" fillId="0" borderId="0" xfId="1" applyFont="1" applyAlignment="1">
      <alignment horizontal="left"/>
    </xf>
    <xf numFmtId="0" fontId="5" fillId="0" borderId="0" xfId="0" applyFont="1" applyAlignment="1">
      <alignment horizontal="center"/>
    </xf>
    <xf numFmtId="0" fontId="7" fillId="0" borderId="34" xfId="0" applyFont="1" applyBorder="1"/>
    <xf numFmtId="0" fontId="8" fillId="0" borderId="35" xfId="0" applyFont="1" applyBorder="1"/>
    <xf numFmtId="0" fontId="5" fillId="0" borderId="0" xfId="0" applyFont="1"/>
    <xf numFmtId="0" fontId="8" fillId="0" borderId="0" xfId="0" applyFont="1"/>
    <xf numFmtId="0" fontId="5" fillId="0" borderId="36" xfId="0" applyFont="1" applyBorder="1"/>
    <xf numFmtId="0" fontId="5" fillId="0" borderId="14" xfId="0" applyFont="1" applyBorder="1" applyAlignment="1">
      <alignment horizontal="center"/>
    </xf>
    <xf numFmtId="0" fontId="5" fillId="0" borderId="14" xfId="0" applyFont="1" applyBorder="1" applyAlignment="1">
      <alignment horizontal="right"/>
    </xf>
    <xf numFmtId="0" fontId="5" fillId="0" borderId="37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 wrapText="1"/>
    </xf>
    <xf numFmtId="0" fontId="5" fillId="0" borderId="30" xfId="0" applyFont="1" applyBorder="1" applyAlignment="1">
      <alignment horizontal="center" vertical="center" wrapText="1"/>
    </xf>
    <xf numFmtId="0" fontId="5" fillId="0" borderId="38" xfId="0" applyFont="1" applyBorder="1" applyAlignment="1">
      <alignment horizontal="center"/>
    </xf>
    <xf numFmtId="164" fontId="5" fillId="0" borderId="1" xfId="0" applyNumberFormat="1" applyFont="1" applyBorder="1" applyAlignment="1">
      <alignment horizontal="center"/>
    </xf>
    <xf numFmtId="165" fontId="5" fillId="0" borderId="1" xfId="1" applyNumberFormat="1" applyFont="1" applyBorder="1" applyAlignment="1">
      <alignment horizontal="center"/>
    </xf>
    <xf numFmtId="164" fontId="5" fillId="0" borderId="39" xfId="0" applyNumberFormat="1" applyFont="1" applyBorder="1" applyAlignment="1">
      <alignment horizontal="center"/>
    </xf>
    <xf numFmtId="164" fontId="5" fillId="0" borderId="28" xfId="0" applyNumberFormat="1" applyFont="1" applyBorder="1" applyAlignment="1">
      <alignment horizontal="center"/>
    </xf>
    <xf numFmtId="0" fontId="5" fillId="0" borderId="40" xfId="0" applyFont="1" applyBorder="1" applyAlignment="1">
      <alignment horizontal="center"/>
    </xf>
    <xf numFmtId="164" fontId="5" fillId="0" borderId="41" xfId="0" applyNumberFormat="1" applyFont="1" applyBorder="1" applyAlignment="1">
      <alignment horizontal="center"/>
    </xf>
    <xf numFmtId="165" fontId="5" fillId="0" borderId="41" xfId="1" applyNumberFormat="1" applyFont="1" applyBorder="1" applyAlignment="1">
      <alignment horizontal="center"/>
    </xf>
    <xf numFmtId="164" fontId="5" fillId="0" borderId="42" xfId="0" applyNumberFormat="1" applyFont="1" applyBorder="1" applyAlignment="1">
      <alignment horizontal="center"/>
    </xf>
    <xf numFmtId="0" fontId="5" fillId="0" borderId="0" xfId="0" applyFont="1" applyAlignment="1">
      <alignment horizontal="right"/>
    </xf>
    <xf numFmtId="165" fontId="5" fillId="0" borderId="0" xfId="0" applyNumberFormat="1" applyFont="1" applyAlignment="1">
      <alignment horizontal="center"/>
    </xf>
    <xf numFmtId="0" fontId="5" fillId="0" borderId="43" xfId="0" applyFont="1" applyBorder="1" applyAlignment="1">
      <alignment horizontal="center" vertical="center" wrapText="1"/>
    </xf>
    <xf numFmtId="0" fontId="5" fillId="0" borderId="44" xfId="0" applyFont="1" applyBorder="1" applyAlignment="1">
      <alignment horizontal="center" vertical="center" wrapText="1"/>
    </xf>
    <xf numFmtId="0" fontId="5" fillId="0" borderId="45" xfId="0" applyFont="1" applyBorder="1" applyAlignment="1">
      <alignment horizontal="center" vertical="center" wrapText="1"/>
    </xf>
    <xf numFmtId="164" fontId="5" fillId="0" borderId="38" xfId="0" applyNumberFormat="1" applyFont="1" applyBorder="1" applyAlignment="1">
      <alignment horizontal="center"/>
    </xf>
    <xf numFmtId="164" fontId="5" fillId="0" borderId="40" xfId="0" applyNumberFormat="1" applyFont="1" applyBorder="1" applyAlignment="1">
      <alignment horizontal="center"/>
    </xf>
    <xf numFmtId="164" fontId="5" fillId="0" borderId="46" xfId="0" applyNumberFormat="1" applyFont="1" applyBorder="1" applyAlignment="1">
      <alignment horizontal="center"/>
    </xf>
    <xf numFmtId="0" fontId="5" fillId="0" borderId="47" xfId="0" applyFont="1" applyBorder="1"/>
    <xf numFmtId="0" fontId="5" fillId="0" borderId="48" xfId="0" applyFont="1" applyBorder="1" applyAlignment="1">
      <alignment horizontal="right"/>
    </xf>
    <xf numFmtId="164" fontId="5" fillId="0" borderId="49" xfId="0" applyNumberFormat="1" applyFont="1" applyBorder="1" applyAlignment="1">
      <alignment horizontal="center"/>
    </xf>
    <xf numFmtId="0" fontId="5" fillId="0" borderId="50" xfId="0" applyFont="1" applyBorder="1" applyAlignment="1">
      <alignment horizontal="center" vertical="center" wrapText="1"/>
    </xf>
    <xf numFmtId="166" fontId="5" fillId="0" borderId="17" xfId="1" applyNumberFormat="1" applyFont="1" applyBorder="1" applyAlignment="1">
      <alignment horizontal="center"/>
    </xf>
    <xf numFmtId="164" fontId="5" fillId="0" borderId="25" xfId="0" applyNumberFormat="1" applyFont="1" applyBorder="1" applyAlignment="1">
      <alignment horizontal="center"/>
    </xf>
    <xf numFmtId="4" fontId="4" fillId="0" borderId="0" xfId="0" applyNumberFormat="1" applyFont="1"/>
    <xf numFmtId="0" fontId="7" fillId="0" borderId="47" xfId="0" applyFont="1" applyBorder="1"/>
    <xf numFmtId="0" fontId="8" fillId="0" borderId="48" xfId="0" applyFont="1" applyBorder="1"/>
    <xf numFmtId="0" fontId="5" fillId="0" borderId="48" xfId="0" applyFont="1" applyBorder="1"/>
    <xf numFmtId="0" fontId="5" fillId="0" borderId="51" xfId="0" applyFont="1" applyBorder="1"/>
    <xf numFmtId="0" fontId="5" fillId="0" borderId="52" xfId="0" applyFont="1" applyBorder="1" applyAlignment="1">
      <alignment horizontal="right"/>
    </xf>
    <xf numFmtId="164" fontId="5" fillId="0" borderId="52" xfId="0" applyNumberFormat="1" applyFont="1" applyBorder="1" applyAlignment="1">
      <alignment horizontal="center"/>
    </xf>
    <xf numFmtId="0" fontId="0" fillId="0" borderId="48" xfId="0" applyBorder="1"/>
    <xf numFmtId="0" fontId="3" fillId="0" borderId="48" xfId="0" applyFont="1" applyBorder="1"/>
    <xf numFmtId="0" fontId="0" fillId="0" borderId="49" xfId="0" applyBorder="1"/>
    <xf numFmtId="164" fontId="5" fillId="0" borderId="53" xfId="0" applyNumberFormat="1" applyFont="1" applyBorder="1" applyAlignment="1">
      <alignment horizontal="center"/>
    </xf>
    <xf numFmtId="166" fontId="5" fillId="0" borderId="0" xfId="1" applyNumberFormat="1" applyFont="1" applyAlignment="1">
      <alignment horizontal="center"/>
    </xf>
    <xf numFmtId="0" fontId="7" fillId="0" borderId="48" xfId="0" applyFont="1" applyBorder="1"/>
    <xf numFmtId="0" fontId="7" fillId="0" borderId="54" xfId="0" applyFont="1" applyBorder="1"/>
    <xf numFmtId="0" fontId="8" fillId="0" borderId="55" xfId="0" applyFont="1" applyBorder="1"/>
    <xf numFmtId="0" fontId="5" fillId="0" borderId="55" xfId="0" applyFont="1" applyBorder="1"/>
    <xf numFmtId="0" fontId="5" fillId="0" borderId="56" xfId="0" applyFont="1" applyBorder="1"/>
    <xf numFmtId="0" fontId="5" fillId="0" borderId="17" xfId="0" applyFont="1" applyBorder="1" applyAlignment="1">
      <alignment horizontal="center" vertical="center" wrapText="1"/>
    </xf>
    <xf numFmtId="0" fontId="5" fillId="0" borderId="57" xfId="0" applyFont="1" applyBorder="1" applyAlignment="1">
      <alignment horizontal="center" vertical="center" wrapText="1"/>
    </xf>
    <xf numFmtId="0" fontId="5" fillId="0" borderId="43" xfId="0" applyFont="1" applyBorder="1" applyAlignment="1">
      <alignment horizontal="center" vertical="center"/>
    </xf>
    <xf numFmtId="0" fontId="5" fillId="0" borderId="54" xfId="0" applyFont="1" applyBorder="1"/>
    <xf numFmtId="0" fontId="5" fillId="0" borderId="55" xfId="0" applyFont="1" applyBorder="1" applyAlignment="1">
      <alignment horizontal="center"/>
    </xf>
    <xf numFmtId="0" fontId="5" fillId="0" borderId="55" xfId="0" applyFont="1" applyBorder="1" applyAlignment="1">
      <alignment horizontal="right"/>
    </xf>
    <xf numFmtId="0" fontId="5" fillId="0" borderId="58" xfId="0" applyFont="1" applyBorder="1" applyAlignment="1">
      <alignment horizontal="center" vertical="center" wrapText="1"/>
    </xf>
    <xf numFmtId="164" fontId="5" fillId="0" borderId="59" xfId="0" applyNumberFormat="1" applyFont="1" applyBorder="1" applyAlignment="1">
      <alignment horizontal="center"/>
    </xf>
    <xf numFmtId="164" fontId="5" fillId="0" borderId="60" xfId="0" applyNumberFormat="1" applyFont="1" applyBorder="1" applyAlignment="1">
      <alignment horizontal="center"/>
    </xf>
    <xf numFmtId="164" fontId="5" fillId="0" borderId="55" xfId="0" applyNumberFormat="1" applyFont="1" applyBorder="1" applyAlignment="1">
      <alignment horizontal="center"/>
    </xf>
    <xf numFmtId="0" fontId="5" fillId="0" borderId="61" xfId="0" applyFont="1" applyBorder="1" applyAlignment="1">
      <alignment horizontal="center" vertical="center" wrapText="1"/>
    </xf>
    <xf numFmtId="0" fontId="5" fillId="0" borderId="62" xfId="0" applyFont="1" applyBorder="1" applyAlignment="1">
      <alignment horizontal="center" vertical="center" wrapText="1"/>
    </xf>
    <xf numFmtId="0" fontId="5" fillId="0" borderId="34" xfId="0" applyFont="1" applyBorder="1"/>
    <xf numFmtId="0" fontId="5" fillId="0" borderId="35" xfId="0" applyFont="1" applyBorder="1" applyAlignment="1">
      <alignment horizontal="right"/>
    </xf>
    <xf numFmtId="164" fontId="5" fillId="0" borderId="63" xfId="0" applyNumberFormat="1" applyFont="1" applyBorder="1" applyAlignment="1">
      <alignment horizontal="center"/>
    </xf>
    <xf numFmtId="0" fontId="5" fillId="0" borderId="37" xfId="0" applyFont="1" applyBorder="1" applyAlignment="1">
      <alignment horizontal="center" vertical="center" wrapText="1"/>
    </xf>
    <xf numFmtId="164" fontId="5" fillId="0" borderId="14" xfId="0" applyNumberFormat="1" applyFont="1" applyBorder="1" applyAlignment="1">
      <alignment horizontal="center"/>
    </xf>
    <xf numFmtId="164" fontId="5" fillId="0" borderId="35" xfId="0" applyNumberFormat="1" applyFont="1" applyBorder="1" applyAlignment="1">
      <alignment horizontal="center"/>
    </xf>
    <xf numFmtId="0" fontId="8" fillId="0" borderId="49" xfId="0" applyFont="1" applyBorder="1"/>
    <xf numFmtId="0" fontId="5" fillId="0" borderId="0" xfId="0" applyFont="1" applyAlignment="1">
      <alignment horizontal="center" wrapText="1"/>
    </xf>
    <xf numFmtId="0" fontId="5" fillId="0" borderId="64" xfId="0" applyFont="1" applyBorder="1" applyAlignment="1">
      <alignment horizontal="center" wrapText="1"/>
    </xf>
    <xf numFmtId="0" fontId="0" fillId="0" borderId="65" xfId="0" applyBorder="1"/>
    <xf numFmtId="0" fontId="0" fillId="0" borderId="66" xfId="0" applyBorder="1"/>
    <xf numFmtId="165" fontId="5" fillId="0" borderId="28" xfId="1" applyNumberFormat="1" applyFont="1" applyBorder="1" applyAlignment="1">
      <alignment horizontal="center"/>
    </xf>
    <xf numFmtId="165" fontId="5" fillId="0" borderId="46" xfId="1" applyNumberFormat="1" applyFont="1" applyBorder="1" applyAlignment="1">
      <alignment horizontal="center"/>
    </xf>
    <xf numFmtId="0" fontId="0" fillId="0" borderId="0" xfId="0" applyAlignment="1">
      <alignment horizontal="center"/>
    </xf>
  </cellXfs>
  <cellStyles count="2">
    <cellStyle name="Normal" xfId="0" builtinId="0" customBuiltin="1"/>
    <cellStyle name="Percent" xfId="1" builtinId="5" customBuiltin="1"/>
  </cellStyles>
  <tableStyles count="0"/>
  <extLst>
    <ext uri="smNativeData">
      <pm:charStyles xmlns:pm="smNativeData" id="1653147011" count="1">
        <pm:charStyle name="Normal" fontId="0" Id="1"/>
      </pm:charStyles>
    </ext>
  </extLst>
</styleSheet>
</file>

<file path=xl/_rels/workbook.xml.rels><?xml version="1.0" encoding="UTF-8" standalone="yes" 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haredStrings" Target="sharedStrings.xml"/><Relationship Id="rId3" Type="http://schemas.openxmlformats.org/officeDocument/2006/relationships/styles" Target="style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EEECE1"/>
      </a:dk2>
      <a:lt2>
        <a:srgbClr val="1F497D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Calibri"/>
        <a:ea typeface="SimSun"/>
        <a:cs typeface="Times New Roma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>
        <a:prstTxWarp prst="textNoShape">
          <a:avLst/>
        </a:prstTxWarp>
        <a:noAutofit/>
      </a:bodyPr>
      <a:lstStyle>
        <a:defPPr>
          <a:defRPr/>
        </a:defPPr>
      </a:lstStyle>
      <a:style>
        <a:lnRef idx="0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pageSetUpPr autoPageBreaks="0"/>
  </sheetPr>
  <dimension ref="A1:U106"/>
  <sheetViews>
    <sheetView view="normal" topLeftCell="A23" zoomScale="120" workbookViewId="0">
      <selection activeCell="G12" sqref="G12"/>
    </sheetView>
  </sheetViews>
  <sheetFormatPr defaultRowHeight="15.40"/>
  <cols>
    <col min="1" max="1" width="14.696429" customWidth="1"/>
    <col min="2" max="2" width="19.000000" customWidth="1" style="53"/>
    <col min="3" max="3" width="11.767857" customWidth="1" style="53"/>
    <col min="4" max="4" width="14.580357" customWidth="1" style="53"/>
    <col min="5" max="5" width="12.973214" customWidth="1" style="53"/>
    <col min="6" max="6" width="12.008929" customWidth="1" style="53"/>
    <col min="7" max="7" width="14.044643" customWidth="1" style="53"/>
    <col min="8" max="8" width="12.910714" customWidth="1" style="53"/>
    <col min="9" max="9" width="12.973214" customWidth="1"/>
    <col min="10" max="10" width="14.044643" customWidth="1"/>
    <col min="11" max="11" width="13.107143" customWidth="1"/>
    <col min="12" max="12" width="12.205357" customWidth="1"/>
    <col min="13" max="13" width="16.187500" customWidth="1"/>
    <col min="14" max="14" width="11.901786" customWidth="1"/>
    <col min="15" max="15" width="11.991071" customWidth="1"/>
    <col min="16" max="16" width="15.919643" customWidth="1"/>
    <col min="17" max="17" width="11.901786" customWidth="1"/>
    <col min="18" max="18" width="10.830357" customWidth="1"/>
    <col min="19" max="19" width="17.258929" customWidth="1"/>
    <col min="20" max="21" width="14.044643" customWidth="1"/>
    <col min="22" max="16353" width="10.830357" customWidth="1"/>
  </cols>
  <sheetData>
    <row r="1" spans="1:21">
      <c r="A1" s="61" t="s">
        <v>0</v>
      </c>
      <c r="B1" s="62">
        <f>40*100000</f>
        <v>4000000</v>
      </c>
      <c r="C1" s="63"/>
      <c r="D1" s="63"/>
      <c r="E1" s="63"/>
      <c r="F1" s="63"/>
      <c r="G1" s="63"/>
      <c r="H1" s="63"/>
      <c r="I1" s="64"/>
      <c r="J1" s="64"/>
      <c r="M1" s="64"/>
      <c r="N1" s="60"/>
      <c r="O1" s="60"/>
      <c r="R1" s="61"/>
      <c r="S1" s="62"/>
      <c r="T1" s="62"/>
      <c r="U1" s="62"/>
    </row>
    <row r="2" spans="1:20">
      <c r="A2" s="61" t="s">
        <v>1</v>
      </c>
      <c r="B2" s="62">
        <f>0.2*B1</f>
        <v>800000</v>
      </c>
      <c r="C2" s="65" t="s">
        <v>2</v>
      </c>
      <c r="D2" s="63"/>
      <c r="E2" s="63"/>
      <c r="F2" s="63"/>
      <c r="G2" s="63"/>
      <c r="H2" s="63"/>
      <c r="I2" s="64"/>
      <c r="J2" s="64"/>
      <c r="M2" s="64"/>
      <c r="N2" s="60"/>
      <c r="O2" s="60"/>
      <c r="R2" s="61"/>
      <c r="S2" s="62"/>
      <c r="T2" s="62"/>
    </row>
    <row r="3" spans="1:20">
      <c r="A3" s="61" t="s">
        <v>3</v>
      </c>
      <c r="B3" s="62">
        <f>0.8*B1</f>
        <v>3200000</v>
      </c>
      <c r="C3" s="65" t="s">
        <v>4</v>
      </c>
      <c r="D3" s="63"/>
      <c r="E3" s="63"/>
      <c r="F3" s="63"/>
      <c r="G3" s="63"/>
      <c r="H3" s="63"/>
      <c r="I3" s="64"/>
      <c r="J3" s="64"/>
      <c r="M3" s="64"/>
      <c r="N3" s="60"/>
      <c r="O3" s="60"/>
      <c r="R3" s="61"/>
      <c r="S3" s="111"/>
      <c r="T3" s="111"/>
    </row>
    <row r="4" spans="1:21">
      <c r="A4" s="61" t="s">
        <v>5</v>
      </c>
      <c r="B4" s="66" t="n">
        <v>40</v>
      </c>
      <c r="C4" s="63"/>
      <c r="D4" s="63"/>
      <c r="E4" s="63"/>
      <c r="F4" s="63"/>
      <c r="G4" s="63"/>
      <c r="H4" s="63"/>
      <c r="I4" s="64"/>
      <c r="J4" s="64"/>
      <c r="K4" s="64"/>
      <c r="L4" s="64"/>
      <c r="M4" s="64"/>
      <c r="N4" s="60"/>
      <c r="O4" s="60"/>
      <c r="R4" s="61"/>
      <c r="S4" s="62"/>
      <c r="T4" s="62"/>
      <c r="U4" s="62"/>
    </row>
    <row r="5" spans="1:15">
      <c r="A5" s="61" t="s">
        <v>6</v>
      </c>
      <c r="B5" s="62">
        <f>B1/B4</f>
        <v>100000</v>
      </c>
      <c r="C5" s="65" t="s">
        <v>7</v>
      </c>
      <c r="D5" s="63"/>
      <c r="E5" s="63"/>
      <c r="F5" s="63"/>
      <c r="G5" s="63"/>
      <c r="H5" s="63"/>
      <c r="I5" s="64"/>
      <c r="J5" s="64"/>
      <c r="K5" s="64"/>
      <c r="L5" s="64"/>
      <c r="M5" s="64"/>
      <c r="N5" s="60"/>
      <c r="O5" s="60"/>
    </row>
    <row r="6" spans="1:15">
      <c r="A6" s="61"/>
      <c r="B6" s="62"/>
      <c r="C6" s="63"/>
      <c r="D6" s="63"/>
      <c r="E6" s="63"/>
      <c r="F6" s="63"/>
      <c r="G6" s="63"/>
      <c r="H6" s="63"/>
      <c r="I6" s="64"/>
      <c r="J6" s="64"/>
      <c r="K6" s="64"/>
      <c r="L6" s="64"/>
      <c r="M6" s="64"/>
      <c r="N6" s="60"/>
      <c r="O6" s="60"/>
    </row>
    <row r="7" spans="1:15">
      <c r="A7" s="61"/>
      <c r="B7" s="78" t="s">
        <v>8</v>
      </c>
      <c r="C7" s="78" t="s">
        <v>9</v>
      </c>
      <c r="D7" s="78" t="s">
        <v>10</v>
      </c>
      <c r="E7" s="78" t="s">
        <v>11</v>
      </c>
      <c r="F7" s="78" t="s">
        <v>12</v>
      </c>
      <c r="G7"/>
      <c r="L7" s="64"/>
      <c r="M7" s="64"/>
      <c r="N7" s="60"/>
      <c r="O7" s="60"/>
    </row>
    <row r="8" spans="1:15">
      <c r="A8" s="61" t="s">
        <v>13</v>
      </c>
      <c r="B8" s="98" t="n">
        <v>0.08</v>
      </c>
      <c r="C8" s="98">
        <f>B8*1.05</f>
        <v>0.0840000000000000036</v>
      </c>
      <c r="D8" s="98">
        <f>C8*1.05</f>
        <v>0.0882000000000000028</v>
      </c>
      <c r="E8" s="98">
        <f>D8*1.05</f>
        <v>0.0926099999999999923</v>
      </c>
      <c r="F8" s="98">
        <f>E8*1.05</f>
        <v>0.0972405000000000008</v>
      </c>
      <c r="G8" s="65" t="s">
        <v>14</v>
      </c>
      <c r="I8" s="142"/>
      <c r="J8" s="142"/>
      <c r="K8" s="142"/>
      <c r="L8" s="142"/>
      <c r="N8" s="60"/>
      <c r="O8" s="60"/>
    </row>
    <row r="9" spans="1:15">
      <c r="A9" s="61" t="s">
        <v>15</v>
      </c>
      <c r="B9" s="78">
        <f>B8*$B$1</f>
        <v>320000</v>
      </c>
      <c r="C9" s="78">
        <f>C8*$B$1</f>
        <v>336000</v>
      </c>
      <c r="D9" s="78">
        <f>D8*$B$1</f>
        <v>352800</v>
      </c>
      <c r="E9" s="78">
        <f>E8*$B$1</f>
        <v>370440</v>
      </c>
      <c r="F9" s="78">
        <f>F8*$B$1</f>
        <v>388962</v>
      </c>
      <c r="G9" s="65" t="s">
        <v>16</v>
      </c>
      <c r="L9" s="64"/>
      <c r="M9" s="64"/>
      <c r="N9" s="60"/>
      <c r="O9" s="60"/>
    </row>
    <row r="10" spans="1:15">
      <c r="A10" s="61" t="s">
        <v>17</v>
      </c>
      <c r="B10" s="99">
        <f>0.04*$B$3</f>
        <v>128000</v>
      </c>
      <c r="C10" s="99">
        <f>0.04*$B$3</f>
        <v>128000</v>
      </c>
      <c r="D10" s="99">
        <f>0.04*$B$3</f>
        <v>128000</v>
      </c>
      <c r="E10" s="99">
        <f>0.04*$B$3</f>
        <v>128000</v>
      </c>
      <c r="F10" s="99">
        <f>0.04*$B$3</f>
        <v>128000</v>
      </c>
      <c r="G10" s="65" t="s">
        <v>18</v>
      </c>
      <c r="L10" s="64"/>
      <c r="M10" s="64"/>
      <c r="N10" s="60"/>
      <c r="O10" s="60"/>
    </row>
    <row r="11" spans="1:15">
      <c r="A11" s="61" t="s">
        <v>19</v>
      </c>
      <c r="B11" s="78">
        <f>B9-B10</f>
        <v>192000</v>
      </c>
      <c r="C11" s="78">
        <f>C9-C10</f>
        <v>208000</v>
      </c>
      <c r="D11" s="78">
        <f>D9-D10</f>
        <v>224800</v>
      </c>
      <c r="E11" s="78">
        <f>E9-E10</f>
        <v>242440</v>
      </c>
      <c r="F11" s="78">
        <f>F9-F10</f>
        <v>260962</v>
      </c>
      <c r="G11" s="65" t="s">
        <v>20</v>
      </c>
      <c r="L11" s="64"/>
      <c r="M11" s="64"/>
      <c r="N11" s="60"/>
      <c r="O11" s="60"/>
    </row>
    <row r="12" spans="1:15">
      <c r="A12" s="61"/>
      <c r="B12" s="62"/>
      <c r="C12" s="62"/>
      <c r="D12" s="62"/>
      <c r="E12" s="62"/>
      <c r="F12" s="62"/>
      <c r="G12" s="65"/>
      <c r="H12" s="63"/>
      <c r="L12" s="64"/>
      <c r="M12" s="64"/>
      <c r="N12" s="60"/>
      <c r="O12" s="60"/>
    </row>
    <row r="13" spans="1:15">
      <c r="A13" s="64"/>
      <c r="B13" s="64"/>
      <c r="C13" s="63"/>
      <c r="D13" s="63"/>
      <c r="E13" s="63"/>
      <c r="F13" s="63"/>
      <c r="G13" s="63"/>
      <c r="H13" s="63"/>
      <c r="I13" s="64"/>
      <c r="J13" s="64"/>
      <c r="K13" s="64"/>
      <c r="L13" s="64"/>
      <c r="M13" s="64"/>
      <c r="N13" s="60"/>
      <c r="O13" s="60"/>
    </row>
    <row r="14" spans="1:17">
      <c r="A14" s="64"/>
      <c r="B14" s="113" t="s">
        <v>21</v>
      </c>
      <c r="C14" s="114"/>
      <c r="D14" s="114"/>
      <c r="E14" s="114"/>
      <c r="F14" s="114"/>
      <c r="G14" s="114"/>
      <c r="H14" s="114"/>
      <c r="I14" s="115"/>
      <c r="J14" s="115"/>
      <c r="K14" s="116"/>
      <c r="L14" s="112"/>
      <c r="M14" s="102"/>
      <c r="N14" s="108"/>
      <c r="O14" s="108"/>
      <c r="P14" s="107"/>
      <c r="Q14" s="109"/>
    </row>
    <row r="15" spans="1:17">
      <c r="A15" s="64"/>
      <c r="B15" s="120"/>
      <c r="C15" s="121"/>
      <c r="D15" s="122" t="s">
        <v>22</v>
      </c>
      <c r="E15" s="126">
        <f>B11</f>
        <v>192000</v>
      </c>
      <c r="F15" s="94"/>
      <c r="G15" s="95" t="s">
        <v>23</v>
      </c>
      <c r="H15" s="96">
        <f>C11</f>
        <v>208000</v>
      </c>
      <c r="I15" s="103"/>
      <c r="J15" s="95" t="s">
        <v>24</v>
      </c>
      <c r="K15" s="96">
        <f>D11</f>
        <v>224800</v>
      </c>
      <c r="L15" s="69"/>
      <c r="M15" s="86" t="s">
        <v>25</v>
      </c>
      <c r="N15" s="62">
        <f>E11</f>
        <v>242440</v>
      </c>
      <c r="O15" s="104"/>
      <c r="P15" s="105" t="s">
        <v>26</v>
      </c>
      <c r="Q15" s="110">
        <f>F11</f>
        <v>260962</v>
      </c>
    </row>
    <row r="16" spans="1:17" ht="49.05" customHeight="1">
      <c r="A16" s="64"/>
      <c r="B16" s="119" t="s">
        <v>27</v>
      </c>
      <c r="C16" s="89" t="s">
        <v>28</v>
      </c>
      <c r="D16" s="89" t="s">
        <v>29</v>
      </c>
      <c r="E16" s="97" t="s">
        <v>30</v>
      </c>
      <c r="F16" s="88" t="s">
        <v>31</v>
      </c>
      <c r="G16" s="89" t="s">
        <v>29</v>
      </c>
      <c r="H16" s="90" t="s">
        <v>32</v>
      </c>
      <c r="I16" s="123" t="s">
        <v>31</v>
      </c>
      <c r="J16" s="117" t="s">
        <v>29</v>
      </c>
      <c r="K16" s="118" t="s">
        <v>33</v>
      </c>
      <c r="L16" s="88" t="s">
        <v>31</v>
      </c>
      <c r="M16" s="89" t="s">
        <v>29</v>
      </c>
      <c r="N16" s="97" t="s">
        <v>34</v>
      </c>
      <c r="O16" s="88" t="s">
        <v>31</v>
      </c>
      <c r="P16" s="89" t="s">
        <v>29</v>
      </c>
      <c r="Q16" s="90" t="s">
        <v>35</v>
      </c>
    </row>
    <row r="17" spans="1:17">
      <c r="A17" s="64"/>
      <c r="B17" s="77" t="s">
        <v>36</v>
      </c>
      <c r="C17" s="78" t="n">
        <v>1000</v>
      </c>
      <c r="D17" s="79">
        <f>(C17/($C$32-$C$31))*0.8</f>
        <v>0.00102000000000000002</v>
      </c>
      <c r="E17" s="81">
        <f>D17*$E$15</f>
        <v>195.840000000000003</v>
      </c>
      <c r="F17" s="91">
        <f>C17-E17</f>
        <v>804.159999999999968</v>
      </c>
      <c r="G17" s="79">
        <f>D17</f>
        <v>0.00102000000000000002</v>
      </c>
      <c r="H17" s="80">
        <f>G17*$H$15</f>
        <v>212.159999999999997</v>
      </c>
      <c r="I17" s="124">
        <f>F17-H17</f>
        <v>592</v>
      </c>
      <c r="J17" s="79">
        <f>G17</f>
        <v>0.00102000000000000002</v>
      </c>
      <c r="K17" s="81">
        <f>J17*$K$15</f>
        <v>229.295999999999992</v>
      </c>
      <c r="L17" s="91">
        <f>I17-K17</f>
        <v>362.704000000000008</v>
      </c>
      <c r="M17" s="79">
        <f>J17</f>
        <v>0.00102000000000000002</v>
      </c>
      <c r="N17" s="81">
        <f>M17*$N$15</f>
        <v>247.288800000000009</v>
      </c>
      <c r="O17" s="91">
        <f>L17-N17</f>
        <v>115.415199999999999</v>
      </c>
      <c r="P17" s="79">
        <f>M17</f>
        <v>0.00102000000000000002</v>
      </c>
      <c r="Q17" s="80">
        <f>P17*$Q$15</f>
        <v>266.181240000000003</v>
      </c>
    </row>
    <row r="18" spans="1:17">
      <c r="A18" s="64"/>
      <c r="B18" s="77" t="s">
        <v>37</v>
      </c>
      <c r="C18" s="78" t="n">
        <v>2000</v>
      </c>
      <c r="D18" s="79">
        <f>(C18/($C$32-$C$31))*0.8</f>
        <v>0.00204000000000000004</v>
      </c>
      <c r="E18" s="81">
        <f>D18*$E$15</f>
        <v>391.680000000000007</v>
      </c>
      <c r="F18" s="91">
        <f>C18-E18</f>
        <v>1608.31999999999994</v>
      </c>
      <c r="G18" s="79">
        <f>D18</f>
        <v>0.00204000000000000004</v>
      </c>
      <c r="H18" s="80">
        <f>G18*$H$15</f>
        <v>424.319999999999993</v>
      </c>
      <c r="I18" s="124">
        <f>F18-H18</f>
        <v>1184</v>
      </c>
      <c r="J18" s="79">
        <f>G18</f>
        <v>0.00204000000000000004</v>
      </c>
      <c r="K18" s="81">
        <f>J18*$K$15</f>
        <v>458.591999999999985</v>
      </c>
      <c r="L18" s="91">
        <f>I18-K18</f>
        <v>725.408000000000015</v>
      </c>
      <c r="M18" s="79">
        <f>J18</f>
        <v>0.00204000000000000004</v>
      </c>
      <c r="N18" s="81">
        <f>M18*$N$15</f>
        <v>494.577600000000018</v>
      </c>
      <c r="O18" s="91">
        <f>L18-N18</f>
        <v>230.830399999999997</v>
      </c>
      <c r="P18" s="79">
        <f>M18</f>
        <v>0.00204000000000000004</v>
      </c>
      <c r="Q18" s="80">
        <f>P18*$Q$15</f>
        <v>532.362480000000005</v>
      </c>
    </row>
    <row r="19" spans="1:17">
      <c r="A19" s="64"/>
      <c r="B19" s="77" t="s">
        <v>38</v>
      </c>
      <c r="C19" s="78" t="n">
        <v>3000</v>
      </c>
      <c r="D19" s="79">
        <f>(C19/($C$32-$C$31))*0.8</f>
        <v>0.00306000000000000005</v>
      </c>
      <c r="E19" s="81">
        <f>D19*$E$15</f>
        <v>587.519999999999982</v>
      </c>
      <c r="F19" s="91">
        <f>C19-E19</f>
        <v>2412.48000000000002</v>
      </c>
      <c r="G19" s="79">
        <f>D19</f>
        <v>0.00306000000000000005</v>
      </c>
      <c r="H19" s="80">
        <f>G19*$H$15</f>
        <v>636.480000000000018</v>
      </c>
      <c r="I19" s="124">
        <f>F19-H19</f>
        <v>1776</v>
      </c>
      <c r="J19" s="79">
        <f>G19</f>
        <v>0.00306000000000000005</v>
      </c>
      <c r="K19" s="81">
        <f>J19*$K$15</f>
        <v>687.888000000000034</v>
      </c>
      <c r="L19" s="91">
        <f>I19-K19</f>
        <v>1088.11200000000008</v>
      </c>
      <c r="M19" s="79">
        <f>J19</f>
        <v>0.00306000000000000005</v>
      </c>
      <c r="N19" s="81">
        <f>M19*$N$15</f>
        <v>741.866399999999999</v>
      </c>
      <c r="O19" s="91">
        <f>L19-N19</f>
        <v>346.245600000000024</v>
      </c>
      <c r="P19" s="79">
        <f>M19</f>
        <v>0.00306000000000000005</v>
      </c>
      <c r="Q19" s="80">
        <f>P19*$Q$15</f>
        <v>798.543720000000008</v>
      </c>
    </row>
    <row r="20" spans="1:17">
      <c r="A20" s="64"/>
      <c r="B20" s="77" t="s">
        <v>39</v>
      </c>
      <c r="C20" s="78" t="n">
        <v>4000</v>
      </c>
      <c r="D20" s="79">
        <f>(C20/($C$32-$C$31))*0.8</f>
        <v>0.00408000000000000007</v>
      </c>
      <c r="E20" s="81">
        <f>D20*$E$15</f>
        <v>783.360000000000014</v>
      </c>
      <c r="F20" s="91">
        <f>C20-E20</f>
        <v>3216.63999999999987</v>
      </c>
      <c r="G20" s="79">
        <f>D20</f>
        <v>0.00408000000000000007</v>
      </c>
      <c r="H20" s="80">
        <f>G20*$H$15</f>
        <v>848.639999999999986</v>
      </c>
      <c r="I20" s="124">
        <f>F20-H20</f>
        <v>2368</v>
      </c>
      <c r="J20" s="79">
        <f>G20</f>
        <v>0.00408000000000000007</v>
      </c>
      <c r="K20" s="81">
        <f>J20*$K$15</f>
        <v>917.183999999999969</v>
      </c>
      <c r="L20" s="91">
        <f>I20-K20</f>
        <v>1450.81600000000003</v>
      </c>
      <c r="M20" s="79">
        <f>J20</f>
        <v>0.00408000000000000007</v>
      </c>
      <c r="N20" s="81">
        <f>M20*$N$15</f>
        <v>989.155200000000036</v>
      </c>
      <c r="O20" s="91">
        <f>L20-N20</f>
        <v>461.660799999999995</v>
      </c>
      <c r="P20" s="79">
        <f>M20</f>
        <v>0.00408000000000000007</v>
      </c>
      <c r="Q20" s="80">
        <f>P20*$Q$15</f>
        <v>1064.72496000000001</v>
      </c>
    </row>
    <row r="21" spans="1:17">
      <c r="A21" s="64"/>
      <c r="B21" s="77" t="s">
        <v>40</v>
      </c>
      <c r="C21" s="78" t="n">
        <v>5000</v>
      </c>
      <c r="D21" s="79">
        <f>(C21/($C$32-$C$31))*0.8</f>
        <v>0.00509999999999999964</v>
      </c>
      <c r="E21" s="81">
        <f>D21*$E$15</f>
        <v>979.200000000000045</v>
      </c>
      <c r="F21" s="91">
        <f>C21-E21</f>
        <v>4020.80000000000018</v>
      </c>
      <c r="G21" s="79">
        <f>D21</f>
        <v>0.00509999999999999964</v>
      </c>
      <c r="H21" s="80">
        <f>G21*$H$15</f>
        <v>1060.79999999999995</v>
      </c>
      <c r="I21" s="124">
        <f>F21-H21</f>
        <v>2960</v>
      </c>
      <c r="J21" s="79">
        <f>G21</f>
        <v>0.00509999999999999964</v>
      </c>
      <c r="K21" s="81">
        <f>J21*$K$15</f>
        <v>1146.48000000000002</v>
      </c>
      <c r="L21" s="91">
        <f>I21-K21</f>
        <v>1813.51999999999998</v>
      </c>
      <c r="M21" s="79">
        <f>J21</f>
        <v>0.00509999999999999964</v>
      </c>
      <c r="N21" s="81">
        <f>M21*$N$15</f>
        <v>1236.44399999999996</v>
      </c>
      <c r="O21" s="91">
        <f>L21-N21</f>
        <v>577.076000000000022</v>
      </c>
      <c r="P21" s="79">
        <f>M21</f>
        <v>0.00509999999999999964</v>
      </c>
      <c r="Q21" s="80">
        <f>P21*$Q$15</f>
        <v>1330.9061999999999</v>
      </c>
    </row>
    <row r="22" spans="1:17">
      <c r="A22" s="64"/>
      <c r="B22" s="77" t="s">
        <v>41</v>
      </c>
      <c r="C22" s="78" t="n">
        <v>10000</v>
      </c>
      <c r="D22" s="79">
        <f>(C22/($C$32-$C$31))*0.8</f>
        <v>0.0102000000000000002</v>
      </c>
      <c r="E22" s="81">
        <f>D22*$E$15</f>
        <v>1958.40000000000009</v>
      </c>
      <c r="F22" s="91">
        <f>C22-E22</f>
        <v>8041.60000000000036</v>
      </c>
      <c r="G22" s="79">
        <f>D22</f>
        <v>0.0102000000000000002</v>
      </c>
      <c r="H22" s="80">
        <f>G22*$H$15</f>
        <v>2121.59999999999991</v>
      </c>
      <c r="I22" s="124">
        <f>F22-H22</f>
        <v>5920</v>
      </c>
      <c r="J22" s="79">
        <f>G22</f>
        <v>0.0102000000000000002</v>
      </c>
      <c r="K22" s="81">
        <f>J22*$K$15</f>
        <v>2292.96000000000004</v>
      </c>
      <c r="L22" s="91">
        <f>I22-K22</f>
        <v>3627.03999999999996</v>
      </c>
      <c r="M22" s="79">
        <f>J22</f>
        <v>0.0102000000000000002</v>
      </c>
      <c r="N22" s="81">
        <f>M22*$N$15</f>
        <v>2472.88799999999992</v>
      </c>
      <c r="O22" s="91">
        <f>L22-N22</f>
        <v>1154.15200000000004</v>
      </c>
      <c r="P22" s="79">
        <f>M22</f>
        <v>0.0102000000000000002</v>
      </c>
      <c r="Q22" s="80">
        <f>P22*$Q$15</f>
        <v>2661.8123999999998</v>
      </c>
    </row>
    <row r="23" spans="1:17">
      <c r="A23" s="64"/>
      <c r="B23" s="77" t="s">
        <v>42</v>
      </c>
      <c r="C23" s="78" t="n">
        <v>20000</v>
      </c>
      <c r="D23" s="79">
        <f>(C23/($C$32-$C$31))*0.8</f>
        <v>0.0204000000000000004</v>
      </c>
      <c r="E23" s="81">
        <f>D23*$E$15</f>
        <v>3916.80000000000018</v>
      </c>
      <c r="F23" s="91">
        <f>C23-E23</f>
        <v>16083.2000000000007</v>
      </c>
      <c r="G23" s="79">
        <f>D23</f>
        <v>0.0204000000000000004</v>
      </c>
      <c r="H23" s="80">
        <f>G23*$H$15</f>
        <v>4243.19999999999982</v>
      </c>
      <c r="I23" s="124">
        <f>F23-H23</f>
        <v>11840</v>
      </c>
      <c r="J23" s="79">
        <f>G23</f>
        <v>0.0204000000000000004</v>
      </c>
      <c r="K23" s="81">
        <f>J23*$K$15</f>
        <v>4585.92000000000007</v>
      </c>
      <c r="L23" s="91">
        <f>I23-K23</f>
        <v>7254.07999999999993</v>
      </c>
      <c r="M23" s="79">
        <f>J23</f>
        <v>0.0204000000000000004</v>
      </c>
      <c r="N23" s="81">
        <f>M23*$N$15</f>
        <v>4945.77599999999984</v>
      </c>
      <c r="O23" s="91">
        <f>L23-N23</f>
        <v>2308.30400000000009</v>
      </c>
      <c r="P23" s="79">
        <f>M23</f>
        <v>0.0204000000000000004</v>
      </c>
      <c r="Q23" s="80">
        <f>P23*$Q$15</f>
        <v>5323.6247999999996</v>
      </c>
    </row>
    <row r="24" spans="1:17">
      <c r="A24" s="64"/>
      <c r="B24" s="77" t="s">
        <v>43</v>
      </c>
      <c r="C24" s="78" t="n">
        <v>30000</v>
      </c>
      <c r="D24" s="79">
        <f>(C24/($C$32-$C$31))*0.8</f>
        <v>0.0306000000000000005</v>
      </c>
      <c r="E24" s="81">
        <f>D24*$E$15</f>
        <v>5875.19999999999982</v>
      </c>
      <c r="F24" s="91">
        <f>C24-E24</f>
        <v>24124.7999999999993</v>
      </c>
      <c r="G24" s="79">
        <f>D24</f>
        <v>0.0306000000000000005</v>
      </c>
      <c r="H24" s="80">
        <f>G24*$H$15</f>
        <v>6364.80000000000018</v>
      </c>
      <c r="I24" s="124">
        <f>F24-H24</f>
        <v>17760</v>
      </c>
      <c r="J24" s="79">
        <f>G24</f>
        <v>0.0306000000000000005</v>
      </c>
      <c r="K24" s="81">
        <f>J24*$K$15</f>
        <v>6878.88000000000011</v>
      </c>
      <c r="L24" s="91">
        <f>I24-K24</f>
        <v>10881.1200000000008</v>
      </c>
      <c r="M24" s="79">
        <f>J24</f>
        <v>0.0306000000000000005</v>
      </c>
      <c r="N24" s="81">
        <f>M24*$N$15</f>
        <v>7418.66399999999976</v>
      </c>
      <c r="O24" s="91">
        <f>L24-N24</f>
        <v>3462.45600000000013</v>
      </c>
      <c r="P24" s="79">
        <f>M24</f>
        <v>0.0306000000000000005</v>
      </c>
      <c r="Q24" s="80">
        <f>P24*$Q$15</f>
        <v>7985.4372000000003</v>
      </c>
    </row>
    <row r="25" spans="1:17">
      <c r="A25" s="64"/>
      <c r="B25" s="77" t="s">
        <v>44</v>
      </c>
      <c r="C25" s="78" t="n">
        <v>40000</v>
      </c>
      <c r="D25" s="79">
        <f>(C25/($C$32-$C$31))*0.8</f>
        <v>0.0408000000000000007</v>
      </c>
      <c r="E25" s="81">
        <f>D25*$E$15</f>
        <v>7833.60000000000036</v>
      </c>
      <c r="F25" s="91">
        <f>C25-E25</f>
        <v>32166.4000000000015</v>
      </c>
      <c r="G25" s="79">
        <f>D25</f>
        <v>0.0408000000000000007</v>
      </c>
      <c r="H25" s="80">
        <f>G25*$H$15</f>
        <v>8486.39999999999964</v>
      </c>
      <c r="I25" s="124">
        <f>F25-H25</f>
        <v>23680</v>
      </c>
      <c r="J25" s="79">
        <f>G25</f>
        <v>0.0408000000000000007</v>
      </c>
      <c r="K25" s="81">
        <f>J25*$K$15</f>
        <v>9171.84000000000015</v>
      </c>
      <c r="L25" s="91">
        <f>I25-K25</f>
        <v>14508.1599999999999</v>
      </c>
      <c r="M25" s="79">
        <f>J25</f>
        <v>0.0408000000000000007</v>
      </c>
      <c r="N25" s="81">
        <f>M25*$N$15</f>
        <v>9891.55199999999968</v>
      </c>
      <c r="O25" s="91">
        <f>L25-N25</f>
        <v>4616.60800000000017</v>
      </c>
      <c r="P25" s="79">
        <f>M25</f>
        <v>0.0408000000000000007</v>
      </c>
      <c r="Q25" s="80">
        <f>P25*$Q$15</f>
        <v>10647.2495999999992</v>
      </c>
    </row>
    <row r="26" spans="1:17">
      <c r="A26" s="64"/>
      <c r="B26" s="77" t="s">
        <v>45</v>
      </c>
      <c r="C26" s="78" t="n">
        <v>50000</v>
      </c>
      <c r="D26" s="79">
        <f>(C26/($C$32-$C$31))*0.8</f>
        <v>0.0509999999999999964</v>
      </c>
      <c r="E26" s="81">
        <f>D26*$E$15</f>
        <v>9792</v>
      </c>
      <c r="F26" s="91">
        <f>C26-E26</f>
        <v>40208</v>
      </c>
      <c r="G26" s="79">
        <f>D26</f>
        <v>0.0509999999999999964</v>
      </c>
      <c r="H26" s="80">
        <f>G26*$H$15</f>
        <v>10608</v>
      </c>
      <c r="I26" s="124">
        <f>F26-H26</f>
        <v>29600</v>
      </c>
      <c r="J26" s="79">
        <f>G26</f>
        <v>0.0509999999999999964</v>
      </c>
      <c r="K26" s="81">
        <f>J26*$K$15</f>
        <v>11464.7999999999993</v>
      </c>
      <c r="L26" s="91">
        <f>I26-K26</f>
        <v>18135.2000000000007</v>
      </c>
      <c r="M26" s="79">
        <f>J26</f>
        <v>0.0509999999999999964</v>
      </c>
      <c r="N26" s="81">
        <f>M26*$N$15</f>
        <v>12364.4400000000005</v>
      </c>
      <c r="O26" s="91">
        <f>L26-N26</f>
        <v>5770.76000000000022</v>
      </c>
      <c r="P26" s="79">
        <f>M26</f>
        <v>0.0509999999999999964</v>
      </c>
      <c r="Q26" s="80">
        <f>P26*$Q$15</f>
        <v>13309.0619999999999</v>
      </c>
    </row>
    <row r="27" spans="1:17">
      <c r="A27" s="64"/>
      <c r="B27" s="77" t="s">
        <v>46</v>
      </c>
      <c r="C27" s="78" t="n">
        <v>60000</v>
      </c>
      <c r="D27" s="79">
        <f>(C27/($C$32-$C$31))*0.8</f>
        <v>0.0612000000000000011</v>
      </c>
      <c r="E27" s="81">
        <f>D27*$E$15</f>
        <v>11750.3999999999996</v>
      </c>
      <c r="F27" s="91">
        <f>C27-E27</f>
        <v>48249.5999999999985</v>
      </c>
      <c r="G27" s="79">
        <f>D27</f>
        <v>0.0612000000000000011</v>
      </c>
      <c r="H27" s="80">
        <f>G27*$H$15</f>
        <v>12729.6000000000004</v>
      </c>
      <c r="I27" s="124">
        <f>F27-H27</f>
        <v>35520</v>
      </c>
      <c r="J27" s="79">
        <f>G27</f>
        <v>0.0612000000000000011</v>
      </c>
      <c r="K27" s="81">
        <f>J27*$K$15</f>
        <v>13757.7600000000002</v>
      </c>
      <c r="L27" s="91">
        <f>I27-K27</f>
        <v>21762.2400000000016</v>
      </c>
      <c r="M27" s="79">
        <f>J27</f>
        <v>0.0612000000000000011</v>
      </c>
      <c r="N27" s="81">
        <f>M27*$N$15</f>
        <v>14837.3279999999995</v>
      </c>
      <c r="O27" s="91">
        <f>L27-N27</f>
        <v>6924.91200000000026</v>
      </c>
      <c r="P27" s="79">
        <f>M27</f>
        <v>0.0612000000000000011</v>
      </c>
      <c r="Q27" s="80">
        <f>P27*$Q$15</f>
        <v>15970.8744000000006</v>
      </c>
    </row>
    <row r="28" spans="1:17">
      <c r="A28" s="64"/>
      <c r="B28" s="77" t="s">
        <v>47</v>
      </c>
      <c r="C28" s="78" t="n">
        <v>70000</v>
      </c>
      <c r="D28" s="79">
        <f>(C28/($C$32-$C$31))*0.8</f>
        <v>0.0714000000000000057</v>
      </c>
      <c r="E28" s="81">
        <f>D28*$E$15</f>
        <v>13708.7999999999993</v>
      </c>
      <c r="F28" s="91">
        <f>C28-E28</f>
        <v>56291.1999999999971</v>
      </c>
      <c r="G28" s="79">
        <f>D28</f>
        <v>0.0714000000000000057</v>
      </c>
      <c r="H28" s="80">
        <f>G28*$H$15</f>
        <v>14851.2000000000007</v>
      </c>
      <c r="I28" s="124">
        <f>F28-H28</f>
        <v>41440</v>
      </c>
      <c r="J28" s="79">
        <f>G28</f>
        <v>0.0714000000000000057</v>
      </c>
      <c r="K28" s="81">
        <f>J28*$K$15</f>
        <v>16050.7199999999993</v>
      </c>
      <c r="L28" s="91">
        <f>I28-K28</f>
        <v>25389.2799999999988</v>
      </c>
      <c r="M28" s="79">
        <f>J28</f>
        <v>0.0714000000000000057</v>
      </c>
      <c r="N28" s="81">
        <f>M28*$N$15</f>
        <v>17310.2160000000003</v>
      </c>
      <c r="O28" s="91">
        <f>L28-N28</f>
        <v>8079.06400000000031</v>
      </c>
      <c r="P28" s="79">
        <f>M28</f>
        <v>0.0714000000000000057</v>
      </c>
      <c r="Q28" s="80">
        <f>P28*$Q$15</f>
        <v>18632.6867999999995</v>
      </c>
    </row>
    <row r="29" spans="1:17">
      <c r="A29" s="64"/>
      <c r="B29" s="77" t="s">
        <v>48</v>
      </c>
      <c r="C29" s="78" t="n">
        <v>80000</v>
      </c>
      <c r="D29" s="79">
        <f>(C29/($C$32-$C$31))*0.8</f>
        <v>0.0816000000000000014</v>
      </c>
      <c r="E29" s="81">
        <f>D29*$E$15</f>
        <v>15667.2000000000007</v>
      </c>
      <c r="F29" s="91">
        <f>C29-E29</f>
        <v>64332.8000000000029</v>
      </c>
      <c r="G29" s="79">
        <f>D29</f>
        <v>0.0816000000000000014</v>
      </c>
      <c r="H29" s="80">
        <f>G29*$H$15</f>
        <v>16972.7999999999993</v>
      </c>
      <c r="I29" s="124">
        <f>F29-H29</f>
        <v>47360</v>
      </c>
      <c r="J29" s="79">
        <f>G29</f>
        <v>0.0816000000000000014</v>
      </c>
      <c r="K29" s="81">
        <f>J29*$K$15</f>
        <v>18343.6800000000003</v>
      </c>
      <c r="L29" s="91">
        <f>I29-K29</f>
        <v>29016.3199999999997</v>
      </c>
      <c r="M29" s="79">
        <f>J29</f>
        <v>0.0816000000000000014</v>
      </c>
      <c r="N29" s="81">
        <f>M29*$N$15</f>
        <v>19783.1039999999994</v>
      </c>
      <c r="O29" s="91">
        <f>L29-N29</f>
        <v>9233.21600000000035</v>
      </c>
      <c r="P29" s="79">
        <f>M29</f>
        <v>0.0816000000000000014</v>
      </c>
      <c r="Q29" s="80">
        <f>P29*$Q$15</f>
        <v>21294.4991999999984</v>
      </c>
    </row>
    <row r="30" spans="1:17">
      <c r="A30" s="64"/>
      <c r="B30" s="77" t="s">
        <v>49</v>
      </c>
      <c r="C30" s="78">
        <f>B2-SUM(C17:C29)-C31</f>
        <v>409313.725490196026</v>
      </c>
      <c r="D30" s="79">
        <f>(C30/($C$32-$C$31))*0.8</f>
        <v>0.417499999999999982</v>
      </c>
      <c r="E30" s="81">
        <f>D30*$E$15</f>
        <v>80160</v>
      </c>
      <c r="F30" s="91">
        <f>C30-E30</f>
        <v>329153.725490196026</v>
      </c>
      <c r="G30" s="79">
        <f>D30</f>
        <v>0.417499999999999982</v>
      </c>
      <c r="H30" s="80">
        <f>G30*$H$15</f>
        <v>86840</v>
      </c>
      <c r="I30" s="124">
        <f>F30-H30</f>
        <v>242313.725490195997</v>
      </c>
      <c r="J30" s="79">
        <f>G30</f>
        <v>0.417499999999999982</v>
      </c>
      <c r="K30" s="81">
        <f>J30*$K$15</f>
        <v>93854</v>
      </c>
      <c r="L30" s="91">
        <f>I30-K30</f>
        <v>148459.725490195997</v>
      </c>
      <c r="M30" s="79">
        <f>J30</f>
        <v>0.417499999999999982</v>
      </c>
      <c r="N30" s="81">
        <f>M30*$N$15</f>
        <v>101218.699999999997</v>
      </c>
      <c r="O30" s="91">
        <f>L30-N30</f>
        <v>47241.0254901959997</v>
      </c>
      <c r="P30" s="79">
        <f>M30</f>
        <v>0.417499999999999982</v>
      </c>
      <c r="Q30" s="80">
        <f>P30*$Q$15</f>
        <v>108951.634999999995</v>
      </c>
    </row>
    <row r="31" spans="1:17">
      <c r="A31" s="64"/>
      <c r="B31" s="82" t="s">
        <v>50</v>
      </c>
      <c r="C31" s="83">
        <f>MIN(0.02*A32,100000)</f>
        <v>15686.2745098038995</v>
      </c>
      <c r="D31" s="84">
        <f>1-SUM(D17:D30)</f>
        <v>0.2</v>
      </c>
      <c r="E31" s="93">
        <f>D31*$E$15</f>
        <v>38400</v>
      </c>
      <c r="F31" s="92" t="s">
        <v>51</v>
      </c>
      <c r="G31" s="84">
        <f>D31</f>
        <v>0.2</v>
      </c>
      <c r="H31" s="85">
        <f>G31*$H$15</f>
        <v>41600</v>
      </c>
      <c r="I31" s="125" t="s">
        <v>51</v>
      </c>
      <c r="J31" s="84">
        <f>G31</f>
        <v>0.2</v>
      </c>
      <c r="K31" s="93">
        <f>J31*$K$15</f>
        <v>44960</v>
      </c>
      <c r="L31" s="92" t="s">
        <v>51</v>
      </c>
      <c r="M31" s="84">
        <f>J31</f>
        <v>0.2</v>
      </c>
      <c r="N31" s="93">
        <f>M31*$N$15</f>
        <v>48488</v>
      </c>
      <c r="O31" s="92" t="s">
        <v>51</v>
      </c>
      <c r="P31" s="84">
        <f>M31</f>
        <v>0.2</v>
      </c>
      <c r="Q31" s="85">
        <f>P31*$Q$15</f>
        <v>52192.4000000000015</v>
      </c>
    </row>
    <row r="32" spans="1:17">
      <c r="A32" s="62">
        <f>SUM(C17:C30)</f>
        <v>784313.725490196026</v>
      </c>
      <c r="B32" s="86" t="s">
        <v>52</v>
      </c>
      <c r="C32" s="62">
        <f>SUM(C17:C31)</f>
        <v>800000</v>
      </c>
      <c r="D32" s="87">
        <f>SUM(D17:D31)</f>
        <v>1</v>
      </c>
      <c r="E32" s="62"/>
      <c r="F32" s="62">
        <f>SUM(F17:F31)</f>
        <v>630713.725490196026</v>
      </c>
      <c r="G32" s="87">
        <f>SUM(G17:G31)</f>
        <v>1</v>
      </c>
      <c r="H32" s="62"/>
      <c r="I32" s="62">
        <f>SUM(I17:I31)</f>
        <v>464313.725490196026</v>
      </c>
      <c r="J32" s="87">
        <f>SUM(J17:J31)</f>
        <v>1</v>
      </c>
      <c r="K32" s="62"/>
      <c r="L32" s="62">
        <f>SUM(L17:L31)</f>
        <v>284473.725490196026</v>
      </c>
      <c r="M32" s="87">
        <f>SUM(M17:M31)</f>
        <v>1</v>
      </c>
      <c r="N32" s="62"/>
      <c r="O32" s="62">
        <f>SUM(O17:O31)</f>
        <v>90521.7254901959968</v>
      </c>
      <c r="P32" s="87">
        <f>SUM(P17:P31)</f>
        <v>1</v>
      </c>
      <c r="Q32" s="62"/>
    </row>
    <row r="33" spans="1:15">
      <c r="A33" s="64"/>
      <c r="B33" s="70"/>
      <c r="C33" s="70"/>
      <c r="D33" s="70"/>
      <c r="E33" s="70"/>
      <c r="F33" s="70"/>
      <c r="G33" s="70"/>
      <c r="H33" s="70"/>
      <c r="I33" s="69"/>
      <c r="J33" s="69"/>
      <c r="K33" s="69"/>
      <c r="L33" s="69"/>
      <c r="M33" s="63"/>
      <c r="N33" s="60"/>
      <c r="O33" s="53"/>
    </row>
    <row r="34" spans="1:15">
      <c r="A34" s="64"/>
      <c r="D34" s="70"/>
      <c r="E34" s="70"/>
      <c r="F34" s="70"/>
      <c r="G34" s="70"/>
      <c r="H34" s="70"/>
      <c r="I34" s="69"/>
      <c r="J34" s="69"/>
      <c r="K34" s="69"/>
      <c r="L34" s="69"/>
      <c r="M34" s="63"/>
      <c r="N34" s="60"/>
      <c r="O34" s="53"/>
    </row>
    <row r="35" spans="1:15">
      <c r="A35" s="64"/>
      <c r="B35" s="70"/>
      <c r="C35" s="70"/>
      <c r="D35" s="70"/>
      <c r="E35" s="70"/>
      <c r="F35" s="70"/>
      <c r="G35" s="70"/>
      <c r="H35" s="70"/>
      <c r="I35" s="69"/>
      <c r="J35" s="69"/>
      <c r="K35" s="69"/>
      <c r="L35" s="69"/>
      <c r="M35" s="63"/>
      <c r="N35" s="60"/>
      <c r="O35" s="53"/>
    </row>
    <row r="36" spans="1:15">
      <c r="A36" s="64"/>
      <c r="B36" s="61" t="s">
        <v>53</v>
      </c>
      <c r="C36" s="62">
        <f>F9</f>
        <v>388962</v>
      </c>
      <c r="D36" s="70"/>
      <c r="E36" s="70"/>
      <c r="F36" s="70"/>
      <c r="G36" s="70"/>
      <c r="H36" s="70"/>
      <c r="I36" s="69"/>
      <c r="J36" s="69"/>
      <c r="K36" s="69"/>
      <c r="L36" s="69"/>
      <c r="M36" s="63"/>
      <c r="N36" s="60"/>
      <c r="O36" s="53"/>
    </row>
    <row r="37" spans="1:15">
      <c r="A37" s="64"/>
      <c r="B37" s="61" t="s">
        <v>54</v>
      </c>
      <c r="C37" s="111">
        <f>B8</f>
        <v>0.08</v>
      </c>
      <c r="D37" s="65"/>
      <c r="E37" s="70"/>
      <c r="F37" s="70"/>
      <c r="G37" s="70"/>
      <c r="H37" s="70"/>
      <c r="I37" s="69"/>
      <c r="J37" s="69"/>
      <c r="K37" s="69"/>
      <c r="L37" s="69"/>
      <c r="M37" s="63"/>
      <c r="N37" s="60"/>
      <c r="O37" s="53"/>
    </row>
    <row r="38" spans="1:15">
      <c r="A38" s="64"/>
      <c r="B38" s="61" t="s">
        <v>55</v>
      </c>
      <c r="C38" s="62">
        <f>C36/C37</f>
        <v>4862025</v>
      </c>
      <c r="D38" s="65" t="s">
        <v>56</v>
      </c>
      <c r="E38" s="70"/>
      <c r="F38" s="70"/>
      <c r="G38" s="70"/>
      <c r="H38" s="70"/>
      <c r="I38" s="69"/>
      <c r="J38" s="69"/>
      <c r="K38" s="69"/>
      <c r="L38" s="69"/>
      <c r="M38" s="63"/>
      <c r="N38" s="60"/>
      <c r="O38" s="53"/>
    </row>
    <row r="39" spans="1:15">
      <c r="A39" s="64"/>
      <c r="B39" s="61" t="s">
        <v>57</v>
      </c>
      <c r="C39" s="62">
        <f>B3</f>
        <v>3200000</v>
      </c>
      <c r="D39" s="65"/>
      <c r="E39" s="70"/>
      <c r="F39" s="70"/>
      <c r="G39" s="70"/>
      <c r="H39" s="70"/>
      <c r="I39" s="69"/>
      <c r="J39" s="69"/>
      <c r="K39" s="69"/>
      <c r="L39" s="69"/>
      <c r="M39" s="63"/>
      <c r="N39" s="60"/>
      <c r="O39" s="53"/>
    </row>
    <row r="40" spans="1:15">
      <c r="A40" s="64"/>
      <c r="B40" s="61" t="s">
        <v>58</v>
      </c>
      <c r="C40" s="62">
        <f>0.8*C38</f>
        <v>3889620</v>
      </c>
      <c r="D40" s="65" t="s">
        <v>59</v>
      </c>
      <c r="E40" s="70"/>
      <c r="F40" s="70"/>
      <c r="G40" s="70"/>
      <c r="H40" s="70"/>
      <c r="I40" s="69"/>
      <c r="J40" s="69"/>
      <c r="K40" s="69"/>
      <c r="L40" s="69"/>
      <c r="M40" s="63"/>
      <c r="N40" s="60"/>
      <c r="O40" s="53"/>
    </row>
    <row r="41" spans="1:15">
      <c r="A41" s="64"/>
      <c r="B41" s="61" t="s">
        <v>60</v>
      </c>
      <c r="C41" s="62">
        <f>C40-C39</f>
        <v>689620</v>
      </c>
      <c r="D41" s="65" t="s">
        <v>61</v>
      </c>
      <c r="E41" s="70"/>
      <c r="F41" s="70"/>
      <c r="G41" s="70"/>
      <c r="H41" s="70"/>
      <c r="I41" s="69"/>
      <c r="J41" s="69"/>
      <c r="K41" s="69"/>
      <c r="L41" s="69"/>
      <c r="M41" s="63"/>
      <c r="N41" s="60"/>
      <c r="O41" s="53"/>
    </row>
    <row r="42" spans="1:15">
      <c r="A42" s="64"/>
      <c r="B42" s="70"/>
      <c r="C42" s="70"/>
      <c r="D42" s="70"/>
      <c r="E42" s="70"/>
      <c r="F42" s="70"/>
      <c r="G42" s="70"/>
      <c r="H42" s="70"/>
      <c r="I42" s="69"/>
      <c r="J42" s="69"/>
      <c r="K42" s="69"/>
      <c r="L42" s="69"/>
      <c r="M42" s="63"/>
      <c r="N42" s="60"/>
      <c r="O42" s="53"/>
    </row>
    <row r="43" spans="1:13">
      <c r="A43" s="64"/>
      <c r="B43" s="101" t="s">
        <v>62</v>
      </c>
      <c r="C43" s="102"/>
      <c r="D43" s="135"/>
      <c r="E43" s="70"/>
      <c r="F43" s="63"/>
      <c r="G43" s="63"/>
      <c r="H43" s="63"/>
      <c r="I43" s="69"/>
      <c r="J43" s="69"/>
      <c r="K43" s="69"/>
      <c r="L43" s="69"/>
      <c r="M43" s="64"/>
    </row>
    <row r="44" spans="1:13">
      <c r="A44" s="64"/>
      <c r="B44" s="94"/>
      <c r="C44" s="95" t="s">
        <v>60</v>
      </c>
      <c r="D44" s="96">
        <f>C41</f>
        <v>689620</v>
      </c>
      <c r="E44" s="62"/>
      <c r="F44" s="63"/>
      <c r="G44" s="63"/>
      <c r="H44" s="63"/>
      <c r="I44" s="69"/>
      <c r="J44" s="69"/>
      <c r="K44" s="69"/>
      <c r="L44" s="69"/>
      <c r="M44" s="64"/>
    </row>
    <row r="45" spans="1:12">
      <c r="A45" s="64"/>
      <c r="B45" s="119" t="s">
        <v>27</v>
      </c>
      <c r="C45" s="89" t="s">
        <v>29</v>
      </c>
      <c r="D45" s="90" t="s">
        <v>63</v>
      </c>
      <c r="E45" s="63"/>
      <c r="F45" s="63"/>
      <c r="G45" s="63"/>
      <c r="H45" s="69"/>
      <c r="I45" s="69"/>
      <c r="J45" s="69"/>
      <c r="K45" s="69"/>
      <c r="L45" s="64"/>
    </row>
    <row r="46" spans="1:12">
      <c r="A46" s="64"/>
      <c r="B46" s="77" t="s">
        <v>36</v>
      </c>
      <c r="C46" s="79">
        <f>D17</f>
        <v>0.00102000000000000002</v>
      </c>
      <c r="D46" s="80">
        <f>C46*$D$44</f>
        <v>703.412400000000048</v>
      </c>
      <c r="E46" s="63"/>
      <c r="F46" s="63"/>
      <c r="G46" s="63"/>
      <c r="H46" s="69"/>
      <c r="I46" s="69"/>
      <c r="J46" s="69"/>
      <c r="K46" s="69"/>
      <c r="L46" s="64"/>
    </row>
    <row r="47" spans="1:12">
      <c r="A47" s="64"/>
      <c r="B47" s="77" t="s">
        <v>37</v>
      </c>
      <c r="C47" s="79">
        <f>D18</f>
        <v>0.00204000000000000004</v>
      </c>
      <c r="D47" s="80">
        <f>C47*$D$44</f>
        <v>1406.8248000000001</v>
      </c>
      <c r="E47" s="63"/>
      <c r="F47" s="63"/>
      <c r="G47" s="63"/>
      <c r="H47" s="69"/>
      <c r="I47" s="69"/>
      <c r="J47" s="69"/>
      <c r="K47" s="69"/>
      <c r="L47" s="64"/>
    </row>
    <row r="48" spans="1:12">
      <c r="A48" s="64"/>
      <c r="B48" s="77" t="s">
        <v>38</v>
      </c>
      <c r="C48" s="79">
        <f>D19</f>
        <v>0.00306000000000000005</v>
      </c>
      <c r="D48" s="80">
        <f>C48*$D$44</f>
        <v>2110.23720000000003</v>
      </c>
      <c r="E48" s="63"/>
      <c r="F48" s="63"/>
      <c r="G48" s="63"/>
      <c r="H48" s="69"/>
      <c r="I48" s="69"/>
      <c r="J48" s="69"/>
      <c r="K48" s="69"/>
      <c r="L48" s="64"/>
    </row>
    <row r="49" spans="1:12">
      <c r="A49" s="64"/>
      <c r="B49" s="77" t="s">
        <v>39</v>
      </c>
      <c r="C49" s="79">
        <f>D20</f>
        <v>0.00408000000000000007</v>
      </c>
      <c r="D49" s="80">
        <f>C49*$D$44</f>
        <v>2813.64960000000019</v>
      </c>
      <c r="E49" s="63"/>
      <c r="F49" s="63"/>
      <c r="G49" s="63"/>
      <c r="H49" s="69"/>
      <c r="I49" s="69"/>
      <c r="J49" s="69"/>
      <c r="K49" s="69"/>
      <c r="L49" s="64"/>
    </row>
    <row r="50" spans="1:12">
      <c r="A50" s="64"/>
      <c r="B50" s="77" t="s">
        <v>40</v>
      </c>
      <c r="C50" s="79">
        <f>D21</f>
        <v>0.00509999999999999964</v>
      </c>
      <c r="D50" s="80">
        <f>C50*$D$44</f>
        <v>3517.0619999999999</v>
      </c>
      <c r="E50" s="63"/>
      <c r="F50" s="63"/>
      <c r="G50" s="63"/>
      <c r="H50" s="69"/>
      <c r="I50" s="69"/>
      <c r="J50" s="69"/>
      <c r="K50" s="69"/>
      <c r="L50" s="64"/>
    </row>
    <row r="51" spans="1:12">
      <c r="A51" s="64"/>
      <c r="B51" s="77" t="s">
        <v>41</v>
      </c>
      <c r="C51" s="79">
        <f>D22</f>
        <v>0.0102000000000000002</v>
      </c>
      <c r="D51" s="80">
        <f>C51*$D$44</f>
        <v>7034.1239999999998</v>
      </c>
      <c r="E51" s="63"/>
      <c r="F51" s="63"/>
      <c r="G51" s="63"/>
      <c r="H51" s="69"/>
      <c r="I51" s="69"/>
      <c r="J51" s="69"/>
      <c r="K51" s="69"/>
      <c r="L51" s="64"/>
    </row>
    <row r="52" spans="1:12">
      <c r="A52" s="64"/>
      <c r="B52" s="77" t="s">
        <v>42</v>
      </c>
      <c r="C52" s="79">
        <f>D23</f>
        <v>0.0204000000000000004</v>
      </c>
      <c r="D52" s="80">
        <f>C52*$D$44</f>
        <v>14068.2479999999996</v>
      </c>
      <c r="E52" s="63"/>
      <c r="F52" s="63"/>
      <c r="G52" s="63"/>
      <c r="H52" s="69"/>
      <c r="I52" s="69"/>
      <c r="J52" s="69"/>
      <c r="K52" s="69"/>
      <c r="L52" s="64"/>
    </row>
    <row r="53" spans="1:12">
      <c r="A53" s="64"/>
      <c r="B53" s="77" t="s">
        <v>43</v>
      </c>
      <c r="C53" s="79">
        <f>D24</f>
        <v>0.0306000000000000005</v>
      </c>
      <c r="D53" s="80">
        <f>C53*$D$44</f>
        <v>21102.3719999999994</v>
      </c>
      <c r="E53" s="63"/>
      <c r="F53" s="63"/>
      <c r="G53" s="63"/>
      <c r="H53" s="69"/>
      <c r="I53" s="69"/>
      <c r="J53" s="69"/>
      <c r="K53" s="69"/>
      <c r="L53" s="64"/>
    </row>
    <row r="54" spans="1:12">
      <c r="A54" s="64"/>
      <c r="B54" s="77" t="s">
        <v>44</v>
      </c>
      <c r="C54" s="79">
        <f>D25</f>
        <v>0.0408000000000000007</v>
      </c>
      <c r="D54" s="80">
        <f>C54*$D$44</f>
        <v>28136.4959999999992</v>
      </c>
      <c r="E54" s="63"/>
      <c r="F54" s="63"/>
      <c r="G54" s="63"/>
      <c r="H54" s="69"/>
      <c r="I54" s="69"/>
      <c r="J54" s="69"/>
      <c r="K54" s="69"/>
      <c r="L54" s="64"/>
    </row>
    <row r="55" spans="1:12">
      <c r="A55" s="64"/>
      <c r="B55" s="77" t="s">
        <v>45</v>
      </c>
      <c r="C55" s="79">
        <f>D26</f>
        <v>0.0509999999999999964</v>
      </c>
      <c r="D55" s="80">
        <f>C55*$D$44</f>
        <v>35170.6200000000026</v>
      </c>
      <c r="E55" s="63"/>
      <c r="F55" s="63"/>
      <c r="G55" s="63"/>
      <c r="H55" s="69"/>
      <c r="I55" s="69"/>
      <c r="J55" s="69"/>
      <c r="K55" s="69"/>
      <c r="L55" s="64"/>
    </row>
    <row r="56" spans="1:12">
      <c r="A56" s="64"/>
      <c r="B56" s="77" t="s">
        <v>46</v>
      </c>
      <c r="C56" s="79">
        <f>D27</f>
        <v>0.0612000000000000011</v>
      </c>
      <c r="D56" s="80">
        <f>C56*$D$44</f>
        <v>42204.7439999999988</v>
      </c>
      <c r="E56" s="63"/>
      <c r="F56" s="63"/>
      <c r="G56" s="63"/>
      <c r="H56" s="69"/>
      <c r="I56" s="69"/>
      <c r="J56" s="69"/>
      <c r="K56" s="69"/>
      <c r="L56" s="64"/>
    </row>
    <row r="57" spans="1:12">
      <c r="A57" s="64"/>
      <c r="B57" s="77" t="s">
        <v>47</v>
      </c>
      <c r="C57" s="79">
        <f>D28</f>
        <v>0.0714000000000000057</v>
      </c>
      <c r="D57" s="80">
        <f>C57*$D$44</f>
        <v>49238.8680000000022</v>
      </c>
      <c r="E57" s="63"/>
      <c r="F57" s="63"/>
      <c r="G57" s="63"/>
      <c r="H57" s="69"/>
      <c r="I57" s="69"/>
      <c r="J57" s="69"/>
      <c r="K57" s="69"/>
      <c r="L57" s="64"/>
    </row>
    <row r="58" spans="1:12">
      <c r="A58" s="64"/>
      <c r="B58" s="77" t="s">
        <v>48</v>
      </c>
      <c r="C58" s="79">
        <f>D29</f>
        <v>0.0816000000000000014</v>
      </c>
      <c r="D58" s="80">
        <f>C58*$D$44</f>
        <v>56272.9919999999984</v>
      </c>
      <c r="E58" s="63"/>
      <c r="F58" s="63"/>
      <c r="G58" s="63"/>
      <c r="H58" s="69"/>
      <c r="I58" s="69"/>
      <c r="J58" s="69"/>
      <c r="K58" s="69"/>
      <c r="L58" s="64"/>
    </row>
    <row r="59" spans="1:12">
      <c r="A59" s="64"/>
      <c r="B59" s="77" t="s">
        <v>49</v>
      </c>
      <c r="C59" s="79">
        <f>D30</f>
        <v>0.417499999999999982</v>
      </c>
      <c r="D59" s="80">
        <f>C59*$D$44</f>
        <v>287916.349999999977</v>
      </c>
      <c r="E59" s="63"/>
      <c r="F59" s="63"/>
      <c r="G59" s="63"/>
      <c r="H59" s="64"/>
      <c r="I59" s="64"/>
      <c r="J59" s="64"/>
      <c r="K59" s="64"/>
      <c r="L59" s="64"/>
    </row>
    <row r="60" spans="1:12">
      <c r="A60" s="64"/>
      <c r="B60" s="82" t="s">
        <v>50</v>
      </c>
      <c r="C60" s="84">
        <f>D31</f>
        <v>0.2</v>
      </c>
      <c r="D60" s="85">
        <f>C60*$D$44</f>
        <v>137924</v>
      </c>
      <c r="E60" s="63"/>
      <c r="F60" s="63"/>
      <c r="G60" s="63"/>
      <c r="H60" s="64"/>
      <c r="I60" s="64"/>
      <c r="J60" s="64"/>
      <c r="K60" s="64"/>
      <c r="L60" s="64"/>
    </row>
    <row r="61" spans="1:12">
      <c r="A61" s="64"/>
      <c r="B61" s="86" t="s">
        <v>52</v>
      </c>
      <c r="C61" s="87">
        <f>SUM(C46:C60)</f>
        <v>1</v>
      </c>
      <c r="D61" s="62"/>
      <c r="E61" s="63"/>
      <c r="F61" s="63"/>
      <c r="G61" s="63"/>
      <c r="H61" s="64"/>
      <c r="I61" s="64"/>
      <c r="J61" s="64"/>
      <c r="K61" s="64"/>
      <c r="L61" s="64"/>
    </row>
    <row r="62" spans="1:13" ht="13.20" customHeight="1">
      <c r="A62" s="64"/>
      <c r="B62" s="63"/>
      <c r="C62" s="63"/>
      <c r="D62" s="63"/>
      <c r="E62" s="63"/>
      <c r="F62" s="63"/>
      <c r="G62" s="63"/>
      <c r="H62" s="63"/>
      <c r="I62" s="64"/>
      <c r="J62" s="64"/>
      <c r="K62" s="64"/>
      <c r="L62" s="64"/>
      <c r="M62" s="64"/>
    </row>
    <row r="63" spans="1:13">
      <c r="A63" s="64"/>
      <c r="B63" s="63"/>
      <c r="C63" s="63"/>
      <c r="D63" s="63"/>
      <c r="E63" s="63"/>
      <c r="F63" s="63"/>
      <c r="G63" s="63"/>
      <c r="H63" s="63"/>
      <c r="I63" s="64"/>
      <c r="J63" s="64"/>
      <c r="K63" s="64"/>
      <c r="L63" s="64"/>
      <c r="M63" s="64"/>
    </row>
    <row r="64" spans="1:13">
      <c r="A64" s="64"/>
      <c r="B64" s="63"/>
      <c r="C64" s="63"/>
      <c r="D64" s="63"/>
      <c r="E64" s="63"/>
      <c r="F64" s="63"/>
      <c r="G64" s="63"/>
      <c r="H64" s="63"/>
      <c r="I64" s="64"/>
      <c r="J64" s="64"/>
      <c r="K64" s="64"/>
      <c r="L64" s="64"/>
      <c r="M64" s="64"/>
    </row>
    <row r="65" spans="1:13">
      <c r="A65" s="64"/>
      <c r="B65" s="63"/>
      <c r="C65" s="63"/>
      <c r="D65" s="63"/>
      <c r="E65" s="63"/>
      <c r="F65" s="63"/>
      <c r="G65" s="63"/>
      <c r="H65" s="63"/>
      <c r="I65" s="64"/>
      <c r="J65" s="64"/>
      <c r="K65" s="64"/>
      <c r="L65" s="64"/>
      <c r="M65" s="64"/>
    </row>
    <row r="66" spans="1:13">
      <c r="A66" s="64"/>
      <c r="B66" s="63"/>
      <c r="C66" s="63"/>
      <c r="D66" s="63"/>
      <c r="E66" s="63"/>
      <c r="F66" s="63"/>
      <c r="G66" s="63"/>
      <c r="H66" s="63"/>
      <c r="I66" s="64"/>
      <c r="J66" s="64"/>
      <c r="K66" s="64"/>
      <c r="L66" s="64"/>
      <c r="M66" s="64"/>
    </row>
    <row r="67" spans="1:13">
      <c r="A67" s="64"/>
      <c r="B67" s="63"/>
      <c r="C67" s="63"/>
      <c r="D67" s="63"/>
      <c r="E67" s="63"/>
      <c r="F67" s="63"/>
      <c r="G67" s="63"/>
      <c r="H67" s="63"/>
      <c r="I67" s="64"/>
      <c r="J67" s="64"/>
      <c r="K67" s="64"/>
      <c r="L67" s="64"/>
      <c r="M67" s="64"/>
    </row>
    <row r="68" spans="1:13">
      <c r="A68" s="64"/>
      <c r="B68" s="63"/>
      <c r="C68" s="63"/>
      <c r="D68" s="63"/>
      <c r="E68" s="63"/>
      <c r="F68" s="63"/>
      <c r="G68" s="63"/>
      <c r="H68" s="63"/>
      <c r="I68" s="64"/>
      <c r="J68" s="64"/>
      <c r="K68" s="64"/>
      <c r="L68" s="64"/>
      <c r="M68" s="64"/>
    </row>
    <row r="69" spans="1:13">
      <c r="A69" s="64"/>
      <c r="B69" s="63"/>
      <c r="C69" s="63"/>
      <c r="D69" s="63"/>
      <c r="E69" s="63"/>
      <c r="F69" s="63"/>
      <c r="G69" s="63"/>
      <c r="H69" s="63"/>
      <c r="I69" s="64"/>
      <c r="J69" s="64"/>
      <c r="K69" s="64"/>
      <c r="L69" s="64"/>
      <c r="M69" s="64"/>
    </row>
    <row r="70" spans="1:13">
      <c r="A70" s="64"/>
      <c r="B70" s="63"/>
      <c r="C70" s="63"/>
      <c r="D70" s="63"/>
      <c r="E70" s="63"/>
      <c r="F70" s="63"/>
      <c r="G70" s="63"/>
      <c r="H70" s="63"/>
      <c r="I70" s="64"/>
      <c r="J70" s="64"/>
      <c r="K70" s="64"/>
      <c r="L70" s="64"/>
      <c r="M70" s="64"/>
    </row>
    <row r="71" spans="1:13">
      <c r="A71" s="64"/>
      <c r="B71" s="63"/>
      <c r="C71" s="63"/>
      <c r="D71" s="63"/>
      <c r="E71" s="63"/>
      <c r="F71" s="63"/>
      <c r="G71" s="63"/>
      <c r="H71" s="63"/>
      <c r="I71" s="64"/>
      <c r="J71" s="64"/>
      <c r="K71" s="64"/>
      <c r="L71" s="64"/>
      <c r="M71" s="64"/>
    </row>
    <row r="72" spans="1:13">
      <c r="A72" s="64"/>
      <c r="B72" s="63"/>
      <c r="C72" s="63"/>
      <c r="D72" s="63"/>
      <c r="E72" s="63"/>
      <c r="F72" s="63"/>
      <c r="G72" s="63"/>
      <c r="H72" s="63"/>
      <c r="I72" s="64"/>
      <c r="J72" s="64"/>
      <c r="K72" s="64"/>
      <c r="L72" s="64"/>
      <c r="M72" s="64"/>
    </row>
    <row r="73" spans="1:13">
      <c r="A73" s="64"/>
      <c r="B73" s="63"/>
      <c r="C73" s="63"/>
      <c r="D73" s="63"/>
      <c r="E73" s="63"/>
      <c r="F73" s="63"/>
      <c r="G73" s="63"/>
      <c r="H73" s="63"/>
      <c r="I73" s="64"/>
      <c r="J73" s="64"/>
      <c r="K73" s="64"/>
      <c r="L73" s="64"/>
      <c r="M73" s="64"/>
    </row>
    <row r="74" spans="1:13">
      <c r="A74" s="64"/>
      <c r="B74" s="63"/>
      <c r="C74" s="63"/>
      <c r="D74" s="63"/>
      <c r="E74" s="63"/>
      <c r="F74" s="63"/>
      <c r="G74" s="63"/>
      <c r="H74" s="63"/>
      <c r="I74" s="64"/>
      <c r="J74" s="64"/>
      <c r="K74" s="64"/>
      <c r="L74" s="64"/>
      <c r="M74" s="64"/>
    </row>
    <row r="75" spans="1:13">
      <c r="A75" s="64"/>
      <c r="B75" s="63"/>
      <c r="C75" s="63"/>
      <c r="D75" s="63"/>
      <c r="E75" s="63"/>
      <c r="F75" s="63"/>
      <c r="G75" s="63"/>
      <c r="H75" s="63"/>
      <c r="I75" s="64"/>
      <c r="J75" s="64"/>
      <c r="K75" s="64"/>
      <c r="L75" s="64"/>
      <c r="M75" s="64"/>
    </row>
    <row r="76" spans="1:13">
      <c r="A76" s="64"/>
      <c r="B76" s="63"/>
      <c r="C76" s="63"/>
      <c r="D76" s="63"/>
      <c r="E76" s="63"/>
      <c r="F76" s="63"/>
      <c r="G76" s="63"/>
      <c r="H76" s="63"/>
      <c r="I76" s="64"/>
      <c r="J76" s="64"/>
      <c r="K76" s="64"/>
      <c r="L76" s="64"/>
      <c r="M76" s="64"/>
    </row>
    <row r="77" spans="1:13">
      <c r="A77" s="64"/>
      <c r="B77" s="63"/>
      <c r="C77" s="63"/>
      <c r="D77" s="63"/>
      <c r="E77" s="63"/>
      <c r="F77" s="63"/>
      <c r="G77" s="63"/>
      <c r="H77" s="63"/>
      <c r="I77" s="64"/>
      <c r="J77" s="64"/>
      <c r="K77" s="64"/>
      <c r="L77" s="64"/>
      <c r="M77" s="64"/>
    </row>
    <row r="78" spans="1:13">
      <c r="A78" s="64"/>
      <c r="B78" s="63"/>
      <c r="C78" s="63"/>
      <c r="D78" s="63"/>
      <c r="E78" s="63"/>
      <c r="F78" s="63"/>
      <c r="G78" s="63"/>
      <c r="H78" s="63"/>
      <c r="I78" s="64"/>
      <c r="J78" s="64"/>
      <c r="K78" s="64"/>
      <c r="L78" s="64"/>
      <c r="M78" s="64"/>
    </row>
    <row r="79" spans="1:13">
      <c r="A79" s="64"/>
      <c r="B79" s="63"/>
      <c r="C79" s="63"/>
      <c r="D79" s="63"/>
      <c r="E79" s="63"/>
      <c r="F79" s="63"/>
      <c r="G79" s="63"/>
      <c r="H79" s="63"/>
      <c r="I79" s="64"/>
      <c r="J79" s="64"/>
      <c r="K79" s="64"/>
      <c r="L79" s="64"/>
      <c r="M79" s="64"/>
    </row>
    <row r="80" spans="1:13">
      <c r="A80" s="64"/>
      <c r="B80" s="63"/>
      <c r="C80" s="63"/>
      <c r="D80" s="63"/>
      <c r="E80" s="63"/>
      <c r="F80" s="63"/>
      <c r="G80" s="63"/>
      <c r="H80" s="63"/>
      <c r="I80" s="64"/>
      <c r="J80" s="64"/>
      <c r="K80" s="64"/>
      <c r="L80" s="64"/>
      <c r="M80" s="64"/>
    </row>
    <row r="81" spans="1:13">
      <c r="A81" s="64"/>
      <c r="B81" s="63"/>
      <c r="C81" s="63"/>
      <c r="D81" s="63"/>
      <c r="E81" s="63"/>
      <c r="F81" s="63"/>
      <c r="G81" s="63"/>
      <c r="H81" s="63"/>
      <c r="I81" s="64"/>
      <c r="J81" s="64"/>
      <c r="K81" s="64"/>
      <c r="L81" s="64"/>
      <c r="M81" s="64"/>
    </row>
    <row r="82" spans="1:13">
      <c r="A82" s="64"/>
      <c r="B82" s="63"/>
      <c r="C82" s="63"/>
      <c r="D82" s="63"/>
      <c r="E82" s="63"/>
      <c r="F82" s="63"/>
      <c r="G82" s="63"/>
      <c r="H82" s="63"/>
      <c r="I82" s="64"/>
      <c r="J82" s="64"/>
      <c r="K82" s="64"/>
      <c r="L82" s="64"/>
      <c r="M82" s="64"/>
    </row>
    <row r="83" spans="1:13">
      <c r="A83" s="64"/>
      <c r="B83" s="63"/>
      <c r="C83" s="63"/>
      <c r="D83" s="63"/>
      <c r="E83" s="63"/>
      <c r="F83" s="63"/>
      <c r="G83" s="63"/>
      <c r="H83" s="63"/>
      <c r="I83" s="64"/>
      <c r="J83" s="64"/>
      <c r="K83" s="64"/>
      <c r="L83" s="64"/>
      <c r="M83" s="64"/>
    </row>
    <row r="84" spans="1:13">
      <c r="A84" s="64"/>
      <c r="B84" s="63"/>
      <c r="C84" s="63"/>
      <c r="D84" s="63"/>
      <c r="E84" s="63"/>
      <c r="F84" s="63"/>
      <c r="G84" s="63"/>
      <c r="H84" s="63"/>
      <c r="I84" s="64"/>
      <c r="J84" s="64"/>
      <c r="K84" s="64"/>
      <c r="L84" s="64"/>
      <c r="M84" s="64"/>
    </row>
    <row r="85" spans="1:13">
      <c r="A85" s="64"/>
      <c r="B85" s="63"/>
      <c r="C85" s="63"/>
      <c r="D85" s="63"/>
      <c r="E85" s="63"/>
      <c r="F85" s="63"/>
      <c r="G85" s="63"/>
      <c r="H85" s="63"/>
      <c r="I85" s="64"/>
      <c r="J85" s="64"/>
      <c r="K85" s="64"/>
      <c r="L85" s="64"/>
      <c r="M85" s="64"/>
    </row>
    <row r="86" spans="1:13">
      <c r="A86" s="64"/>
      <c r="B86" s="63"/>
      <c r="C86" s="63"/>
      <c r="D86" s="63"/>
      <c r="E86" s="63"/>
      <c r="F86" s="63"/>
      <c r="G86" s="63"/>
      <c r="H86" s="63"/>
      <c r="I86" s="64"/>
      <c r="J86" s="64"/>
      <c r="K86" s="64"/>
      <c r="L86" s="64"/>
      <c r="M86" s="64"/>
    </row>
    <row r="87" spans="1:13">
      <c r="A87" s="64"/>
      <c r="B87" s="63"/>
      <c r="C87" s="63"/>
      <c r="D87" s="63"/>
      <c r="E87" s="63"/>
      <c r="F87" s="63"/>
      <c r="G87" s="63"/>
      <c r="H87" s="63"/>
      <c r="I87" s="64"/>
      <c r="J87" s="64"/>
      <c r="K87" s="64"/>
      <c r="L87" s="64"/>
      <c r="M87" s="64"/>
    </row>
    <row r="88" spans="1:13">
      <c r="A88" s="64"/>
      <c r="B88" s="63"/>
      <c r="C88" s="63"/>
      <c r="D88" s="63"/>
      <c r="E88" s="63"/>
      <c r="F88" s="63"/>
      <c r="G88" s="63"/>
      <c r="H88" s="63"/>
      <c r="I88" s="64"/>
      <c r="J88" s="64"/>
      <c r="K88" s="64"/>
      <c r="L88" s="64"/>
      <c r="M88" s="64"/>
    </row>
    <row r="89" spans="1:13">
      <c r="A89" s="64"/>
      <c r="B89" s="63"/>
      <c r="C89" s="63"/>
      <c r="D89" s="63"/>
      <c r="E89" s="63"/>
      <c r="F89" s="63"/>
      <c r="G89" s="63"/>
      <c r="H89" s="63"/>
      <c r="I89" s="64"/>
      <c r="J89" s="64"/>
      <c r="K89" s="64"/>
      <c r="L89" s="64"/>
      <c r="M89" s="64"/>
    </row>
    <row r="90" spans="1:13">
      <c r="A90" s="64"/>
      <c r="B90" s="63"/>
      <c r="C90" s="63"/>
      <c r="D90" s="63"/>
      <c r="E90" s="63"/>
      <c r="F90" s="63"/>
      <c r="G90" s="63"/>
      <c r="H90" s="63"/>
      <c r="I90" s="64"/>
      <c r="J90" s="64"/>
      <c r="K90" s="64"/>
      <c r="L90" s="64"/>
      <c r="M90" s="64"/>
    </row>
    <row r="91" spans="1:13">
      <c r="A91" s="64"/>
      <c r="B91" s="63"/>
      <c r="C91" s="63"/>
      <c r="D91" s="63"/>
      <c r="E91" s="63"/>
      <c r="F91" s="63"/>
      <c r="G91" s="63"/>
      <c r="H91" s="63"/>
      <c r="I91" s="64"/>
      <c r="J91" s="64"/>
      <c r="K91" s="64"/>
      <c r="L91" s="64"/>
      <c r="M91" s="64"/>
    </row>
    <row r="92" spans="1:13">
      <c r="A92" s="64"/>
      <c r="B92" s="63"/>
      <c r="C92" s="63"/>
      <c r="D92" s="63"/>
      <c r="E92" s="63"/>
      <c r="F92" s="63"/>
      <c r="G92" s="63"/>
      <c r="H92" s="63"/>
      <c r="I92" s="64"/>
      <c r="J92" s="64"/>
      <c r="K92" s="64"/>
      <c r="L92" s="64"/>
      <c r="M92" s="64"/>
    </row>
    <row r="93" spans="1:13">
      <c r="A93" s="64"/>
      <c r="B93" s="63"/>
      <c r="C93" s="63"/>
      <c r="D93" s="63"/>
      <c r="E93" s="63"/>
      <c r="F93" s="63"/>
      <c r="G93" s="63"/>
      <c r="H93" s="63"/>
      <c r="I93" s="64"/>
      <c r="J93" s="64"/>
      <c r="K93" s="64"/>
      <c r="L93" s="64"/>
      <c r="M93" s="64"/>
    </row>
    <row r="94" spans="1:13">
      <c r="A94" s="64"/>
      <c r="B94" s="63"/>
      <c r="C94" s="63"/>
      <c r="D94" s="63"/>
      <c r="E94" s="63"/>
      <c r="F94" s="63"/>
      <c r="G94" s="63"/>
      <c r="H94" s="63"/>
      <c r="I94" s="64"/>
      <c r="J94" s="64"/>
      <c r="K94" s="64"/>
      <c r="L94" s="64"/>
      <c r="M94" s="64"/>
    </row>
    <row r="95" spans="1:13">
      <c r="A95" s="64"/>
      <c r="B95" s="63"/>
      <c r="C95" s="63"/>
      <c r="D95" s="63"/>
      <c r="E95" s="63"/>
      <c r="F95" s="63"/>
      <c r="G95" s="63"/>
      <c r="H95" s="63"/>
      <c r="I95" s="64"/>
      <c r="J95" s="64"/>
      <c r="K95" s="64"/>
      <c r="L95" s="64"/>
      <c r="M95" s="64"/>
    </row>
    <row r="96" spans="1:13">
      <c r="A96" s="64"/>
      <c r="B96" s="63"/>
      <c r="C96" s="63"/>
      <c r="D96" s="63"/>
      <c r="E96" s="63"/>
      <c r="F96" s="63"/>
      <c r="G96" s="63"/>
      <c r="H96" s="63"/>
      <c r="I96" s="64"/>
      <c r="J96" s="64"/>
      <c r="K96" s="64"/>
      <c r="L96" s="64"/>
      <c r="M96" s="64"/>
    </row>
    <row r="97" spans="1:13">
      <c r="A97" s="64"/>
      <c r="B97" s="63"/>
      <c r="C97" s="63"/>
      <c r="D97" s="63"/>
      <c r="E97" s="63"/>
      <c r="F97" s="63"/>
      <c r="G97" s="63"/>
      <c r="H97" s="63"/>
      <c r="I97" s="64"/>
      <c r="J97" s="64"/>
      <c r="K97" s="64"/>
      <c r="L97" s="64"/>
      <c r="M97" s="64"/>
    </row>
    <row r="98" spans="1:13">
      <c r="A98" s="64"/>
      <c r="B98" s="63"/>
      <c r="C98" s="63"/>
      <c r="D98" s="63"/>
      <c r="E98" s="63"/>
      <c r="F98" s="63"/>
      <c r="G98" s="63"/>
      <c r="H98" s="63"/>
      <c r="I98" s="64"/>
      <c r="J98" s="64"/>
      <c r="K98" s="64"/>
      <c r="L98" s="64"/>
      <c r="M98" s="64"/>
    </row>
    <row r="99" spans="1:13">
      <c r="A99" s="64"/>
      <c r="B99" s="63"/>
      <c r="C99" s="63"/>
      <c r="D99" s="63"/>
      <c r="E99" s="63"/>
      <c r="F99" s="63"/>
      <c r="G99" s="63"/>
      <c r="H99" s="63"/>
      <c r="I99" s="64"/>
      <c r="J99" s="64"/>
      <c r="K99" s="64"/>
      <c r="L99" s="64"/>
      <c r="M99" s="64"/>
    </row>
    <row r="100" spans="1:13">
      <c r="A100" s="64"/>
      <c r="B100" s="63"/>
      <c r="C100" s="63"/>
      <c r="D100" s="63"/>
      <c r="E100" s="63"/>
      <c r="F100" s="63"/>
      <c r="G100" s="63"/>
      <c r="H100" s="63"/>
      <c r="I100" s="64"/>
      <c r="J100" s="64"/>
      <c r="K100" s="64"/>
      <c r="L100" s="64"/>
      <c r="M100" s="64"/>
    </row>
    <row r="101" spans="1:13">
      <c r="A101" s="64"/>
      <c r="B101" s="63"/>
      <c r="C101" s="63"/>
      <c r="D101" s="63"/>
      <c r="E101" s="63"/>
      <c r="F101" s="63"/>
      <c r="G101" s="63"/>
      <c r="H101" s="63"/>
      <c r="I101" s="64"/>
      <c r="J101" s="64"/>
      <c r="K101" s="64"/>
      <c r="L101" s="64"/>
      <c r="M101" s="64"/>
    </row>
    <row r="102" spans="1:13">
      <c r="A102" s="64"/>
      <c r="B102" s="63"/>
      <c r="C102" s="63"/>
      <c r="D102" s="63"/>
      <c r="E102" s="63"/>
      <c r="F102" s="63"/>
      <c r="G102" s="63"/>
      <c r="H102" s="63"/>
      <c r="I102" s="64"/>
      <c r="J102" s="64"/>
      <c r="K102" s="64"/>
      <c r="L102" s="64"/>
      <c r="M102" s="64"/>
    </row>
    <row r="103" spans="1:13">
      <c r="A103" s="64"/>
      <c r="B103" s="63"/>
      <c r="C103" s="63"/>
      <c r="D103" s="63"/>
      <c r="E103" s="63"/>
      <c r="F103" s="63"/>
      <c r="G103" s="63"/>
      <c r="H103" s="63"/>
      <c r="I103" s="64"/>
      <c r="J103" s="64"/>
      <c r="K103" s="64"/>
      <c r="L103" s="64"/>
      <c r="M103" s="64"/>
    </row>
    <row r="104" spans="1:13">
      <c r="A104" s="64"/>
      <c r="B104" s="63"/>
      <c r="C104" s="63"/>
      <c r="D104" s="63"/>
      <c r="E104" s="63"/>
      <c r="F104" s="63"/>
      <c r="G104" s="63"/>
      <c r="H104" s="63"/>
      <c r="I104" s="64"/>
      <c r="J104" s="64"/>
      <c r="K104" s="64"/>
      <c r="L104" s="64"/>
      <c r="M104" s="64"/>
    </row>
    <row r="105" spans="1:13">
      <c r="A105" s="64"/>
      <c r="B105" s="63"/>
      <c r="C105" s="63"/>
      <c r="D105" s="63"/>
      <c r="E105" s="63"/>
      <c r="F105" s="63"/>
      <c r="G105" s="63"/>
      <c r="H105" s="63"/>
      <c r="I105" s="64"/>
      <c r="J105" s="64"/>
      <c r="K105" s="64"/>
      <c r="L105" s="64"/>
      <c r="M105" s="64"/>
    </row>
    <row r="106" spans="1:13">
      <c r="A106" s="64"/>
      <c r="B106" s="63"/>
      <c r="C106" s="63"/>
      <c r="D106" s="63"/>
      <c r="E106" s="63"/>
      <c r="F106" s="63"/>
      <c r="G106" s="63"/>
      <c r="H106" s="63"/>
      <c r="I106" s="64"/>
      <c r="J106" s="64"/>
      <c r="K106" s="64"/>
      <c r="L106" s="64"/>
      <c r="M106" s="64"/>
    </row>
  </sheetData>
  <printOptions>
    <extLst>
      <ext uri="smNativeData">
        <pm:pageFlags xmlns:pm="smNativeData" id="1653147011" printRowHead="0" printColHead="0" printHeadLine="0" printFootLine="0" autoHeightHeader="0" autoHeightFooter="0" fitToPageBoth="0"/>
      </ext>
    </extLst>
  </printOptions>
  <pageMargins left="0.700000" right="0.700000" top="0.750000" bottom="0.750000" header="0.300000" footer="0.300000"/>
  <pageSetup paperSize="1" fitToWidth="0" fitToHeight="1"/>
  <headerFooter>
    <extLst>
      <ext uri="smNativeData">
        <pm:header xmlns:pm="smNativeData" id="1653147011" l="56" r="56" t="56" b="56" borderId="0" fillId="0" vertical="0"/>
        <pm:footer xmlns:pm="smNativeData" id="1653147011" l="56" r="56" t="56" b="56" borderId="0" fillId="0" vertical="2"/>
        <pm:paperBin xmlns:pm="smNativeData" id="1653147011" Id="0" type="0" value="0"/>
        <pm:paperBin xmlns:pm="smNativeData" id="1653147011" Id="1" type="0" value="0"/>
      </ext>
    </extLst>
  </headerFooter>
  <extLst>
    <ext uri="smNativeData">
      <pm:sheetPrefs xmlns:pm="smNativeData" day="1653147011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autoPageBreaks="0"/>
  </sheetPr>
  <dimension ref="A1:W97"/>
  <sheetViews>
    <sheetView tabSelected="1" view="normal" topLeftCell="A13" zoomScale="80" workbookViewId="0">
      <selection activeCell="H37" sqref="H37"/>
    </sheetView>
  </sheetViews>
  <sheetFormatPr defaultRowHeight="15.40"/>
  <cols>
    <col min="1" max="1" width="14.696429" customWidth="1"/>
    <col min="2" max="2" width="19.000000" customWidth="1" style="53"/>
    <col min="3" max="3" width="11.767857" customWidth="1" style="53"/>
    <col min="4" max="4" width="14.580357" customWidth="1" style="53"/>
    <col min="5" max="5" width="12.973214" customWidth="1" style="53"/>
    <col min="6" max="6" width="12.008929" customWidth="1" style="53"/>
    <col min="7" max="7" width="14.044643" customWidth="1" style="53"/>
    <col min="8" max="8" width="12.910714" customWidth="1" style="53"/>
    <col min="9" max="9" width="12.973214" customWidth="1"/>
    <col min="10" max="10" width="14.044643" customWidth="1"/>
    <col min="11" max="11" width="13.107143" customWidth="1"/>
    <col min="12" max="12" width="11.285714" customWidth="1"/>
    <col min="13" max="13" width="14.401786" customWidth="1"/>
    <col min="14" max="14" width="11.901786" customWidth="1"/>
    <col min="15" max="15" width="12.517857" customWidth="1"/>
    <col min="16" max="16" width="14.491071" customWidth="1"/>
    <col min="17" max="17" width="11.901786" customWidth="1"/>
    <col min="18" max="18" width="12.053571" customWidth="1"/>
    <col min="19" max="19" width="14.312500" customWidth="1"/>
    <col min="20" max="20" width="12.526786" customWidth="1"/>
    <col min="21" max="22" width="10.830357" customWidth="1"/>
    <col min="23" max="23" width="11.901786" customWidth="1"/>
    <col min="24" max="16350" width="10.830357" customWidth="1"/>
  </cols>
  <sheetData>
    <row r="1" spans="1:15">
      <c r="A1" s="61" t="s">
        <v>0</v>
      </c>
      <c r="B1" s="62">
        <f>40*100000</f>
        <v>4000000</v>
      </c>
      <c r="C1" s="63"/>
      <c r="D1" s="63"/>
      <c r="E1" s="63"/>
      <c r="F1" s="63"/>
      <c r="G1" s="63"/>
      <c r="H1" s="63"/>
      <c r="I1" s="64"/>
      <c r="J1" s="64"/>
      <c r="K1" s="64"/>
      <c r="L1" s="64"/>
      <c r="M1" s="64"/>
      <c r="N1" s="60"/>
      <c r="O1" s="60"/>
    </row>
    <row r="2" spans="1:15">
      <c r="A2" s="61" t="s">
        <v>1</v>
      </c>
      <c r="B2" s="62">
        <f>0.2*B1</f>
        <v>800000</v>
      </c>
      <c r="C2" s="65" t="s">
        <v>2</v>
      </c>
      <c r="D2" s="63"/>
      <c r="E2" s="63"/>
      <c r="F2" s="63"/>
      <c r="G2" s="63"/>
      <c r="H2" s="63"/>
      <c r="I2" s="64"/>
      <c r="J2" s="64"/>
      <c r="K2" s="64"/>
      <c r="L2" s="64"/>
      <c r="M2" s="64"/>
      <c r="N2" s="60"/>
      <c r="O2" s="60"/>
    </row>
    <row r="3" spans="1:15">
      <c r="A3" s="61" t="s">
        <v>3</v>
      </c>
      <c r="B3" s="62">
        <f>0.8*B1</f>
        <v>3200000</v>
      </c>
      <c r="C3" s="65" t="s">
        <v>4</v>
      </c>
      <c r="D3" s="63"/>
      <c r="E3" s="63"/>
      <c r="F3" s="63"/>
      <c r="G3" s="63"/>
      <c r="H3" s="63"/>
      <c r="I3" s="64"/>
      <c r="J3" s="64"/>
      <c r="K3" s="64"/>
      <c r="L3" s="64"/>
      <c r="M3" s="64"/>
      <c r="N3" s="60"/>
      <c r="O3" s="60"/>
    </row>
    <row r="4" spans="1:15">
      <c r="A4" s="61" t="s">
        <v>5</v>
      </c>
      <c r="B4" s="66" t="n">
        <v>25</v>
      </c>
      <c r="C4" s="63"/>
      <c r="D4" s="63"/>
      <c r="E4" s="63"/>
      <c r="F4" s="63"/>
      <c r="G4" s="63"/>
      <c r="H4" s="63"/>
      <c r="I4" s="64"/>
      <c r="J4" s="64"/>
      <c r="K4" s="64"/>
      <c r="L4" s="100"/>
      <c r="M4" s="64"/>
      <c r="N4" s="60"/>
      <c r="O4" s="60"/>
    </row>
    <row r="5" spans="1:15">
      <c r="A5" s="61" t="s">
        <v>6</v>
      </c>
      <c r="B5" s="62">
        <f>B1/B4</f>
        <v>160000</v>
      </c>
      <c r="C5" s="65" t="s">
        <v>7</v>
      </c>
      <c r="D5" s="63"/>
      <c r="E5" s="63"/>
      <c r="F5" s="63"/>
      <c r="G5" s="63"/>
      <c r="H5" s="63"/>
      <c r="I5" s="64"/>
      <c r="J5" s="64"/>
      <c r="K5" s="64"/>
      <c r="L5" s="64"/>
      <c r="M5" s="64"/>
      <c r="N5" s="60"/>
      <c r="O5" s="60"/>
    </row>
    <row r="6" spans="1:15">
      <c r="A6" s="61"/>
      <c r="B6" s="62"/>
      <c r="C6" s="63"/>
      <c r="D6" s="63"/>
      <c r="E6" s="63"/>
      <c r="F6" s="63"/>
      <c r="G6" s="63"/>
      <c r="H6" s="63"/>
      <c r="I6" s="64"/>
      <c r="J6" s="64"/>
      <c r="K6" s="64"/>
      <c r="L6" s="64"/>
      <c r="M6" s="64"/>
      <c r="N6" s="60"/>
      <c r="O6" s="60"/>
    </row>
    <row r="7" spans="1:15">
      <c r="A7" s="61"/>
      <c r="B7" s="78" t="s">
        <v>8</v>
      </c>
      <c r="C7" s="78" t="s">
        <v>9</v>
      </c>
      <c r="D7" s="78" t="s">
        <v>10</v>
      </c>
      <c r="E7" s="78" t="s">
        <v>11</v>
      </c>
      <c r="F7" s="78" t="s">
        <v>12</v>
      </c>
      <c r="G7" s="78" t="s">
        <v>64</v>
      </c>
      <c r="H7" s="62"/>
      <c r="I7" s="64"/>
      <c r="J7" s="64"/>
      <c r="K7" s="78" t="s">
        <v>65</v>
      </c>
      <c r="L7" s="62"/>
      <c r="N7" s="60"/>
      <c r="O7" s="60"/>
    </row>
    <row r="8" spans="1:15">
      <c r="A8" s="61" t="s">
        <v>13</v>
      </c>
      <c r="B8" s="98" t="n">
        <v>0.05</v>
      </c>
      <c r="C8" s="98">
        <f>B8*1.05</f>
        <v>0.0525</v>
      </c>
      <c r="D8" s="98">
        <f>C8*1.05</f>
        <v>0.0551250000000000018</v>
      </c>
      <c r="E8" s="98">
        <f>D8*1.05</f>
        <v>0.0578812500000000085</v>
      </c>
      <c r="F8" s="98">
        <f>E8*1.05</f>
        <v>0.0607753124999999983</v>
      </c>
      <c r="G8" s="98">
        <f>F8*1.05</f>
        <v>0.0638140781250000089</v>
      </c>
      <c r="H8" s="65" t="s">
        <v>66</v>
      </c>
      <c r="K8" s="98">
        <f>G8*1.05</f>
        <v>0.0670047820312499987</v>
      </c>
      <c r="L8" s="111"/>
      <c r="N8" s="60"/>
      <c r="O8" s="60"/>
    </row>
    <row r="9" spans="1:15">
      <c r="A9" s="61" t="s">
        <v>15</v>
      </c>
      <c r="B9" s="78">
        <f>B8*$B$1</f>
        <v>200000</v>
      </c>
      <c r="C9" s="78">
        <f>C8*$B$1</f>
        <v>210000</v>
      </c>
      <c r="D9" s="78">
        <f>D8*$B$1</f>
        <v>220500</v>
      </c>
      <c r="E9" s="78">
        <f>E8*$B$1</f>
        <v>231525</v>
      </c>
      <c r="F9" s="78">
        <f>F8*$B$1</f>
        <v>243101.25</v>
      </c>
      <c r="G9" s="78">
        <f>G8*$B$1</f>
        <v>255256.3125</v>
      </c>
      <c r="H9" s="65" t="s">
        <v>16</v>
      </c>
      <c r="K9" s="78">
        <f>K8*$B$1</f>
        <v>268019.128124999988</v>
      </c>
      <c r="L9" s="62"/>
      <c r="N9" s="60"/>
      <c r="O9" s="60"/>
    </row>
    <row r="10" spans="1:15">
      <c r="A10" s="61" t="s">
        <v>17</v>
      </c>
      <c r="B10" s="99">
        <f>0.0325*$B$3</f>
        <v>104000</v>
      </c>
      <c r="C10" s="99">
        <f>0.0325*$B$3</f>
        <v>104000</v>
      </c>
      <c r="D10" s="99">
        <f>0.0325*$B$3</f>
        <v>104000</v>
      </c>
      <c r="E10" s="99">
        <f>0.0325*$B$3</f>
        <v>104000</v>
      </c>
      <c r="F10" s="99">
        <f>0.0325*$B$3</f>
        <v>104000</v>
      </c>
      <c r="G10" s="99">
        <f>0.0325*$B$3</f>
        <v>104000</v>
      </c>
      <c r="H10" s="65" t="s">
        <v>67</v>
      </c>
      <c r="K10" s="78">
        <f>0.0325*$B$3</f>
        <v>104000</v>
      </c>
      <c r="L10" s="62"/>
      <c r="N10" s="60"/>
      <c r="O10" s="60"/>
    </row>
    <row r="11" spans="1:15">
      <c r="A11" s="61" t="s">
        <v>19</v>
      </c>
      <c r="B11" s="78">
        <f>B9-B10</f>
        <v>96000</v>
      </c>
      <c r="C11" s="78">
        <f>C9-C10</f>
        <v>106000</v>
      </c>
      <c r="D11" s="78">
        <f>D9-D10</f>
        <v>116500</v>
      </c>
      <c r="E11" s="78">
        <f>E9-E10</f>
        <v>127525</v>
      </c>
      <c r="F11" s="78">
        <f>F9-F10</f>
        <v>139101.25</v>
      </c>
      <c r="G11" s="78">
        <f>G9-G10</f>
        <v>151256.3125</v>
      </c>
      <c r="H11" s="65" t="s">
        <v>20</v>
      </c>
      <c r="K11" s="78">
        <f>K9-K10</f>
        <v>164019.128124999988</v>
      </c>
      <c r="L11" s="62"/>
      <c r="N11" s="60"/>
      <c r="O11" s="60"/>
    </row>
    <row r="12" spans="1:15">
      <c r="A12" s="61"/>
      <c r="B12" s="62"/>
      <c r="C12" s="62"/>
      <c r="D12" s="62"/>
      <c r="E12" s="62"/>
      <c r="F12" s="62"/>
      <c r="G12" s="65"/>
      <c r="H12" s="63"/>
      <c r="L12" s="64"/>
      <c r="M12" s="64"/>
      <c r="N12" s="60"/>
      <c r="O12" s="60"/>
    </row>
    <row r="13" spans="1:15">
      <c r="A13" s="64"/>
      <c r="C13" s="63"/>
      <c r="D13" s="63"/>
      <c r="E13" s="63"/>
      <c r="F13" s="63"/>
      <c r="G13" s="63"/>
      <c r="H13" s="63"/>
      <c r="I13" s="64"/>
      <c r="J13" s="64"/>
      <c r="K13" s="64"/>
      <c r="L13" s="64" t="s">
        <v>68</v>
      </c>
      <c r="M13" s="64"/>
      <c r="N13" s="60"/>
      <c r="O13" s="60"/>
    </row>
    <row r="14" spans="1:23">
      <c r="A14" s="64"/>
      <c r="B14" s="67" t="s">
        <v>21</v>
      </c>
      <c r="C14" s="68"/>
      <c r="D14" s="68"/>
      <c r="E14" s="68"/>
      <c r="F14" s="114"/>
      <c r="G14" s="114"/>
      <c r="H14" s="114"/>
      <c r="I14" s="115"/>
      <c r="J14" s="115"/>
      <c r="K14" s="116"/>
      <c r="L14" s="112"/>
      <c r="M14" s="102"/>
      <c r="N14" s="102"/>
      <c r="O14" s="102"/>
      <c r="P14" s="102"/>
      <c r="Q14" s="102"/>
      <c r="R14" s="102"/>
      <c r="S14" s="103"/>
      <c r="T14" s="103"/>
      <c r="U14" s="94"/>
      <c r="V14" s="107"/>
      <c r="W14" s="109"/>
    </row>
    <row r="15" spans="1:23">
      <c r="A15" s="64"/>
      <c r="B15" s="71"/>
      <c r="C15" s="72"/>
      <c r="D15" s="73" t="s">
        <v>22</v>
      </c>
      <c r="E15" s="133">
        <f>B11</f>
        <v>96000</v>
      </c>
      <c r="F15" s="129"/>
      <c r="G15" s="130" t="s">
        <v>23</v>
      </c>
      <c r="H15" s="134">
        <f>C11</f>
        <v>106000</v>
      </c>
      <c r="I15" s="129"/>
      <c r="J15" s="130" t="s">
        <v>24</v>
      </c>
      <c r="K15" s="131">
        <f>D11</f>
        <v>116500</v>
      </c>
      <c r="L15" s="69"/>
      <c r="M15" s="86" t="s">
        <v>25</v>
      </c>
      <c r="N15" s="62">
        <f>E11</f>
        <v>127525</v>
      </c>
      <c r="O15" s="104"/>
      <c r="P15" s="105" t="s">
        <v>26</v>
      </c>
      <c r="Q15" s="106">
        <f>F11</f>
        <v>139101.25</v>
      </c>
      <c r="R15" s="104"/>
      <c r="S15" s="105" t="s">
        <v>69</v>
      </c>
      <c r="T15" s="106">
        <f>G11</f>
        <v>151256.3125</v>
      </c>
      <c r="U15" s="94"/>
      <c r="V15" s="95" t="s">
        <v>70</v>
      </c>
      <c r="W15" s="96">
        <f>K11</f>
        <v>164019.128124999988</v>
      </c>
    </row>
    <row r="16" spans="1:23" ht="48.05" customHeight="1">
      <c r="A16" s="64"/>
      <c r="B16" s="74" t="s">
        <v>27</v>
      </c>
      <c r="C16" s="75" t="s">
        <v>28</v>
      </c>
      <c r="D16" s="75" t="s">
        <v>29</v>
      </c>
      <c r="E16" s="76" t="s">
        <v>30</v>
      </c>
      <c r="F16" s="132" t="s">
        <v>31</v>
      </c>
      <c r="G16" s="75" t="s">
        <v>29</v>
      </c>
      <c r="H16" s="76" t="s">
        <v>32</v>
      </c>
      <c r="I16" s="132" t="s">
        <v>31</v>
      </c>
      <c r="J16" s="75" t="s">
        <v>29</v>
      </c>
      <c r="K16" s="127" t="s">
        <v>33</v>
      </c>
      <c r="L16" s="128" t="s">
        <v>31</v>
      </c>
      <c r="M16" s="89" t="s">
        <v>29</v>
      </c>
      <c r="N16" s="97" t="s">
        <v>34</v>
      </c>
      <c r="O16" s="88" t="s">
        <v>31</v>
      </c>
      <c r="P16" s="89" t="s">
        <v>29</v>
      </c>
      <c r="Q16" s="97" t="s">
        <v>35</v>
      </c>
      <c r="R16" s="88" t="s">
        <v>31</v>
      </c>
      <c r="S16" s="89" t="s">
        <v>29</v>
      </c>
      <c r="T16" s="97" t="s">
        <v>71</v>
      </c>
      <c r="U16" s="88" t="s">
        <v>31</v>
      </c>
      <c r="V16" s="89" t="s">
        <v>29</v>
      </c>
      <c r="W16" s="90" t="s">
        <v>72</v>
      </c>
    </row>
    <row r="17" spans="1:23">
      <c r="A17" s="64"/>
      <c r="B17" s="77" t="s">
        <v>36</v>
      </c>
      <c r="C17" s="78" t="n">
        <v>1000</v>
      </c>
      <c r="D17" s="79">
        <f>(C17/($C$32-$C$31))*0.8</f>
        <v>0.00102000000000000002</v>
      </c>
      <c r="E17" s="81">
        <f>D17*$E$15</f>
        <v>97.9200000000000017</v>
      </c>
      <c r="F17" s="91">
        <f>C17-E17</f>
        <v>902.080000000000041</v>
      </c>
      <c r="G17" s="79">
        <f>D17</f>
        <v>0.00102000000000000002</v>
      </c>
      <c r="H17" s="81">
        <f>G17*$H$15</f>
        <v>108.120000000000005</v>
      </c>
      <c r="I17" s="91">
        <f>F17-H17</f>
        <v>793.960000000000036</v>
      </c>
      <c r="J17" s="79">
        <f>G17</f>
        <v>0.00102000000000000002</v>
      </c>
      <c r="K17" s="80">
        <f>J17*$K$15</f>
        <v>118.829999999999998</v>
      </c>
      <c r="L17" s="124">
        <f>I17-K17</f>
        <v>675.129999999999995</v>
      </c>
      <c r="M17" s="79">
        <f>J17</f>
        <v>0.00102000000000000002</v>
      </c>
      <c r="N17" s="81">
        <f>M17*$N$15</f>
        <v>130.075500000000005</v>
      </c>
      <c r="O17" s="91">
        <f>L17-N17</f>
        <v>545.054499999999962</v>
      </c>
      <c r="P17" s="79">
        <f>M17</f>
        <v>0.00102000000000000002</v>
      </c>
      <c r="Q17" s="81">
        <f>P17*$Q$15</f>
        <v>141.883274999999998</v>
      </c>
      <c r="R17" s="91">
        <f>O17-Q17</f>
        <v>403.171224999999993</v>
      </c>
      <c r="S17" s="79">
        <f>P17</f>
        <v>0.00102000000000000002</v>
      </c>
      <c r="T17" s="81">
        <f>S17*$T$15</f>
        <v>154.281438750000007</v>
      </c>
      <c r="U17" s="91">
        <f>R17-T17</f>
        <v>248.889786249999986</v>
      </c>
      <c r="V17" s="79">
        <f>S17</f>
        <v>0.00102000000000000002</v>
      </c>
      <c r="W17" s="80">
        <f>V17*$W$15</f>
        <v>167.299510687500003</v>
      </c>
    </row>
    <row r="18" spans="1:23">
      <c r="A18" s="64"/>
      <c r="B18" s="77" t="s">
        <v>37</v>
      </c>
      <c r="C18" s="78" t="n">
        <v>2000</v>
      </c>
      <c r="D18" s="79">
        <f>(C18/($C$32-$C$31))*0.8</f>
        <v>0.00204000000000000004</v>
      </c>
      <c r="E18" s="81">
        <f>D18*$E$15</f>
        <v>195.840000000000003</v>
      </c>
      <c r="F18" s="91">
        <f>C18-E18</f>
        <v>1804.16000000000008</v>
      </c>
      <c r="G18" s="79">
        <f>D18</f>
        <v>0.00204000000000000004</v>
      </c>
      <c r="H18" s="81">
        <f>G18*$H$15</f>
        <v>216.240000000000009</v>
      </c>
      <c r="I18" s="91">
        <f>F18-H18</f>
        <v>1587.92000000000007</v>
      </c>
      <c r="J18" s="79">
        <f>G18</f>
        <v>0.00204000000000000004</v>
      </c>
      <c r="K18" s="80">
        <f>J18*$K$15</f>
        <v>237.659999999999997</v>
      </c>
      <c r="L18" s="124">
        <f>I18-K18</f>
        <v>1350.25999999999999</v>
      </c>
      <c r="M18" s="79">
        <f>J18</f>
        <v>0.00204000000000000004</v>
      </c>
      <c r="N18" s="81">
        <f>M18*$N$15</f>
        <v>260.15100000000001</v>
      </c>
      <c r="O18" s="91">
        <f>L18-N18</f>
        <v>1090.10899999999992</v>
      </c>
      <c r="P18" s="79">
        <f>M18</f>
        <v>0.00204000000000000004</v>
      </c>
      <c r="Q18" s="81">
        <f>P18*$Q$15</f>
        <v>283.766549999999995</v>
      </c>
      <c r="R18" s="91">
        <f>O18-Q18</f>
        <v>806.342449999999985</v>
      </c>
      <c r="S18" s="79">
        <f>P18</f>
        <v>0.00204000000000000004</v>
      </c>
      <c r="T18" s="81">
        <f>S18*$T$15</f>
        <v>308.562877500000013</v>
      </c>
      <c r="U18" s="91">
        <f>R18-T18</f>
        <v>497.779572499999972</v>
      </c>
      <c r="V18" s="79">
        <f>S18</f>
        <v>0.00204000000000000004</v>
      </c>
      <c r="W18" s="80">
        <f>V18*$W$15</f>
        <v>334.599021375000007</v>
      </c>
    </row>
    <row r="19" spans="1:23">
      <c r="A19" s="64"/>
      <c r="B19" s="77" t="s">
        <v>38</v>
      </c>
      <c r="C19" s="78" t="n">
        <v>3000</v>
      </c>
      <c r="D19" s="79">
        <f>(C19/($C$32-$C$31))*0.8</f>
        <v>0.00306000000000000005</v>
      </c>
      <c r="E19" s="81">
        <f>D19*$E$15</f>
        <v>293.759999999999991</v>
      </c>
      <c r="F19" s="91">
        <f>C19-E19</f>
        <v>2706.23999999999978</v>
      </c>
      <c r="G19" s="79">
        <f>D19</f>
        <v>0.00306000000000000005</v>
      </c>
      <c r="H19" s="81">
        <f>G19*$H$15</f>
        <v>324.360000000000014</v>
      </c>
      <c r="I19" s="91">
        <f>F19-H19</f>
        <v>2381.88000000000011</v>
      </c>
      <c r="J19" s="79">
        <f>G19</f>
        <v>0.00306000000000000005</v>
      </c>
      <c r="K19" s="80">
        <f>J19*$K$15</f>
        <v>356.490000000000009</v>
      </c>
      <c r="L19" s="124">
        <f>I19-K19</f>
        <v>2025.3900000000001</v>
      </c>
      <c r="M19" s="79">
        <f>J19</f>
        <v>0.00306000000000000005</v>
      </c>
      <c r="N19" s="81">
        <f>M19*$N$15</f>
        <v>390.226499999999987</v>
      </c>
      <c r="O19" s="91">
        <f>L19-N19</f>
        <v>1635.16350000000011</v>
      </c>
      <c r="P19" s="79">
        <f>M19</f>
        <v>0.00306000000000000005</v>
      </c>
      <c r="Q19" s="81">
        <f>P19*$Q$15</f>
        <v>425.649825000000021</v>
      </c>
      <c r="R19" s="91">
        <f>O19-Q19</f>
        <v>1209.51367499999992</v>
      </c>
      <c r="S19" s="79">
        <f>P19</f>
        <v>0.00306000000000000005</v>
      </c>
      <c r="T19" s="81">
        <f>S19*$T$15</f>
        <v>462.84431625000002</v>
      </c>
      <c r="U19" s="91">
        <f>R19-T19</f>
        <v>746.669358750000015</v>
      </c>
      <c r="V19" s="79">
        <f>S19</f>
        <v>0.00306000000000000005</v>
      </c>
      <c r="W19" s="80">
        <f>V19*$W$15</f>
        <v>501.89853206250001</v>
      </c>
    </row>
    <row r="20" spans="1:23">
      <c r="A20" s="64"/>
      <c r="B20" s="77" t="s">
        <v>39</v>
      </c>
      <c r="C20" s="78" t="n">
        <v>4000</v>
      </c>
      <c r="D20" s="79">
        <f>(C20/($C$32-$C$31))*0.8</f>
        <v>0.00408000000000000007</v>
      </c>
      <c r="E20" s="81">
        <f>D20*$E$15</f>
        <v>391.680000000000007</v>
      </c>
      <c r="F20" s="91">
        <f>C20-E20</f>
        <v>3608.32000000000016</v>
      </c>
      <c r="G20" s="79">
        <f>D20</f>
        <v>0.00408000000000000007</v>
      </c>
      <c r="H20" s="81">
        <f>G20*$H$15</f>
        <v>432.480000000000018</v>
      </c>
      <c r="I20" s="91">
        <f>F20-H20</f>
        <v>3175.84000000000015</v>
      </c>
      <c r="J20" s="79">
        <f>G20</f>
        <v>0.00408000000000000007</v>
      </c>
      <c r="K20" s="80">
        <f>J20*$K$15</f>
        <v>475.319999999999993</v>
      </c>
      <c r="L20" s="124">
        <f>I20-K20</f>
        <v>2700.51999999999998</v>
      </c>
      <c r="M20" s="79">
        <f>J20</f>
        <v>0.00408000000000000007</v>
      </c>
      <c r="N20" s="81">
        <f>M20*$N$15</f>
        <v>520.302000000000021</v>
      </c>
      <c r="O20" s="91">
        <f>L20-N20</f>
        <v>2180.21799999999985</v>
      </c>
      <c r="P20" s="79">
        <f>M20</f>
        <v>0.00408000000000000007</v>
      </c>
      <c r="Q20" s="81">
        <f>P20*$Q$15</f>
        <v>567.53309999999999</v>
      </c>
      <c r="R20" s="91">
        <f>O20-Q20</f>
        <v>1612.68489999999997</v>
      </c>
      <c r="S20" s="79">
        <f>P20</f>
        <v>0.00408000000000000007</v>
      </c>
      <c r="T20" s="81">
        <f>S20*$T$15</f>
        <v>617.125755000000026</v>
      </c>
      <c r="U20" s="91">
        <f>R20-T20</f>
        <v>995.559144999999944</v>
      </c>
      <c r="V20" s="79">
        <f>S20</f>
        <v>0.00408000000000000007</v>
      </c>
      <c r="W20" s="80">
        <f>V20*$W$15</f>
        <v>669.198042750000013</v>
      </c>
    </row>
    <row r="21" spans="1:23">
      <c r="A21" s="64"/>
      <c r="B21" s="77" t="s">
        <v>40</v>
      </c>
      <c r="C21" s="78" t="n">
        <v>5000</v>
      </c>
      <c r="D21" s="79">
        <f>(C21/($C$32-$C$31))*0.8</f>
        <v>0.00509999999999999964</v>
      </c>
      <c r="E21" s="81">
        <f>D21*$E$15</f>
        <v>489.600000000000023</v>
      </c>
      <c r="F21" s="91">
        <f>C21-E21</f>
        <v>4510.39999999999964</v>
      </c>
      <c r="G21" s="79">
        <f>D21</f>
        <v>0.00509999999999999964</v>
      </c>
      <c r="H21" s="81">
        <f>G21*$H$15</f>
        <v>540.600000000000023</v>
      </c>
      <c r="I21" s="91">
        <f>F21-H21</f>
        <v>3969.80000000000018</v>
      </c>
      <c r="J21" s="79">
        <f>G21</f>
        <v>0.00509999999999999964</v>
      </c>
      <c r="K21" s="80">
        <f>J21*$K$15</f>
        <v>594.149999999999977</v>
      </c>
      <c r="L21" s="124">
        <f>I21-K21</f>
        <v>3375.65000000000009</v>
      </c>
      <c r="M21" s="79">
        <f>J21</f>
        <v>0.00509999999999999964</v>
      </c>
      <c r="N21" s="81">
        <f>M21*$N$15</f>
        <v>650.377500000000055</v>
      </c>
      <c r="O21" s="91">
        <f>L21-N21</f>
        <v>2725.27250000000004</v>
      </c>
      <c r="P21" s="79">
        <f>M21</f>
        <v>0.00509999999999999964</v>
      </c>
      <c r="Q21" s="81">
        <f>P21*$Q$15</f>
        <v>709.416375000000016</v>
      </c>
      <c r="R21" s="91">
        <f>O21-Q21</f>
        <v>2015.85612500000002</v>
      </c>
      <c r="S21" s="79">
        <f>P21</f>
        <v>0.00509999999999999964</v>
      </c>
      <c r="T21" s="81">
        <f>S21*$T$15</f>
        <v>771.407193750000033</v>
      </c>
      <c r="U21" s="91">
        <f>R21-T21</f>
        <v>1244.44893124999999</v>
      </c>
      <c r="V21" s="79">
        <f>S21</f>
        <v>0.00509999999999999964</v>
      </c>
      <c r="W21" s="80">
        <f>V21*$W$15</f>
        <v>836.49755343749996</v>
      </c>
    </row>
    <row r="22" spans="1:23">
      <c r="A22" s="64"/>
      <c r="B22" s="77" t="s">
        <v>41</v>
      </c>
      <c r="C22" s="78" t="n">
        <v>10000</v>
      </c>
      <c r="D22" s="79">
        <f>(C22/($C$32-$C$31))*0.8</f>
        <v>0.0102000000000000002</v>
      </c>
      <c r="E22" s="81">
        <f>D22*$E$15</f>
        <v>979.200000000000045</v>
      </c>
      <c r="F22" s="91">
        <f>C22-E22</f>
        <v>9020.79999999999927</v>
      </c>
      <c r="G22" s="79">
        <f>D22</f>
        <v>0.0102000000000000002</v>
      </c>
      <c r="H22" s="81">
        <f>G22*$H$15</f>
        <v>1081.20000000000005</v>
      </c>
      <c r="I22" s="91">
        <f>F22-H22</f>
        <v>7939.60000000000036</v>
      </c>
      <c r="J22" s="79">
        <f>G22</f>
        <v>0.0102000000000000002</v>
      </c>
      <c r="K22" s="80">
        <f>J22*$K$15</f>
        <v>1188.29999999999995</v>
      </c>
      <c r="L22" s="124">
        <f>I22-K22</f>
        <v>6751.30000000000018</v>
      </c>
      <c r="M22" s="79">
        <f>J22</f>
        <v>0.0102000000000000002</v>
      </c>
      <c r="N22" s="81">
        <f>M22*$N$15</f>
        <v>1300.75500000000011</v>
      </c>
      <c r="O22" s="91">
        <f>L22-N22</f>
        <v>5450.54500000000007</v>
      </c>
      <c r="P22" s="79">
        <f>M22</f>
        <v>0.0102000000000000002</v>
      </c>
      <c r="Q22" s="81">
        <f>P22*$Q$15</f>
        <v>1418.83275000000003</v>
      </c>
      <c r="R22" s="91">
        <f>O22-Q22</f>
        <v>4031.71225000000004</v>
      </c>
      <c r="S22" s="79">
        <f>P22</f>
        <v>0.0102000000000000002</v>
      </c>
      <c r="T22" s="81">
        <f>S22*$T$15</f>
        <v>1542.81438750000007</v>
      </c>
      <c r="U22" s="91">
        <f>R22-T22</f>
        <v>2488.89786249999997</v>
      </c>
      <c r="V22" s="79">
        <f>S22</f>
        <v>0.0102000000000000002</v>
      </c>
      <c r="W22" s="80">
        <f>V22*$W$15</f>
        <v>1672.99510687499992</v>
      </c>
    </row>
    <row r="23" spans="1:23">
      <c r="A23" s="64"/>
      <c r="B23" s="77" t="s">
        <v>42</v>
      </c>
      <c r="C23" s="78" t="n">
        <v>20000</v>
      </c>
      <c r="D23" s="79">
        <f>(C23/($C$32-$C$31))*0.8</f>
        <v>0.0204000000000000004</v>
      </c>
      <c r="E23" s="81">
        <f>D23*$E$15</f>
        <v>1958.40000000000009</v>
      </c>
      <c r="F23" s="91">
        <f>C23-E23</f>
        <v>18041.5999999999985</v>
      </c>
      <c r="G23" s="79">
        <f>D23</f>
        <v>0.0204000000000000004</v>
      </c>
      <c r="H23" s="81">
        <f>G23*$H$15</f>
        <v>2162.40000000000009</v>
      </c>
      <c r="I23" s="91">
        <f>F23-H23</f>
        <v>15879.2000000000007</v>
      </c>
      <c r="J23" s="79">
        <f>G23</f>
        <v>0.0204000000000000004</v>
      </c>
      <c r="K23" s="80">
        <f>J23*$K$15</f>
        <v>2376.59999999999991</v>
      </c>
      <c r="L23" s="124">
        <f>I23-K23</f>
        <v>13502.6000000000004</v>
      </c>
      <c r="M23" s="79">
        <f>J23</f>
        <v>0.0204000000000000004</v>
      </c>
      <c r="N23" s="81">
        <f>M23*$N$15</f>
        <v>2601.51000000000022</v>
      </c>
      <c r="O23" s="91">
        <f>L23-N23</f>
        <v>10901.0900000000001</v>
      </c>
      <c r="P23" s="79">
        <f>M23</f>
        <v>0.0204000000000000004</v>
      </c>
      <c r="Q23" s="81">
        <f>P23*$Q$15</f>
        <v>2837.66550000000007</v>
      </c>
      <c r="R23" s="91">
        <f>O23-Q23</f>
        <v>8063.42450000000008</v>
      </c>
      <c r="S23" s="79">
        <f>P23</f>
        <v>0.0204000000000000004</v>
      </c>
      <c r="T23" s="81">
        <f>S23*$T$15</f>
        <v>3085.62877500000013</v>
      </c>
      <c r="U23" s="91">
        <f>R23-T23</f>
        <v>4977.79572499999995</v>
      </c>
      <c r="V23" s="79">
        <f>S23</f>
        <v>0.0204000000000000004</v>
      </c>
      <c r="W23" s="80">
        <f>V23*$W$15</f>
        <v>3345.99021374999984</v>
      </c>
    </row>
    <row r="24" spans="1:23">
      <c r="A24" s="64"/>
      <c r="B24" s="77" t="s">
        <v>43</v>
      </c>
      <c r="C24" s="78" t="n">
        <v>30000</v>
      </c>
      <c r="D24" s="79">
        <f>(C24/($C$32-$C$31))*0.8</f>
        <v>0.0306000000000000005</v>
      </c>
      <c r="E24" s="81">
        <f>D24*$E$15</f>
        <v>2937.59999999999991</v>
      </c>
      <c r="F24" s="91">
        <f>C24-E24</f>
        <v>27062.4000000000015</v>
      </c>
      <c r="G24" s="79">
        <f>D24</f>
        <v>0.0306000000000000005</v>
      </c>
      <c r="H24" s="81">
        <f>G24*$H$15</f>
        <v>3243.59999999999991</v>
      </c>
      <c r="I24" s="91">
        <f>F24-H24</f>
        <v>23818.7999999999993</v>
      </c>
      <c r="J24" s="79">
        <f>G24</f>
        <v>0.0306000000000000005</v>
      </c>
      <c r="K24" s="80">
        <f>J24*$K$15</f>
        <v>3564.90000000000009</v>
      </c>
      <c r="L24" s="124">
        <f>I24-K24</f>
        <v>20253.9000000000015</v>
      </c>
      <c r="M24" s="79">
        <f>J24</f>
        <v>0.0306000000000000005</v>
      </c>
      <c r="N24" s="81">
        <f>M24*$N$15</f>
        <v>3902.26499999999987</v>
      </c>
      <c r="O24" s="91">
        <f>L24-N24</f>
        <v>16351.6350000000002</v>
      </c>
      <c r="P24" s="79">
        <f>M24</f>
        <v>0.0306000000000000005</v>
      </c>
      <c r="Q24" s="81">
        <f>P24*$Q$15</f>
        <v>4256.49824999999964</v>
      </c>
      <c r="R24" s="91">
        <f>O24-Q24</f>
        <v>12095.1367499999997</v>
      </c>
      <c r="S24" s="79">
        <f>P24</f>
        <v>0.0306000000000000005</v>
      </c>
      <c r="T24" s="81">
        <f>S24*$T$15</f>
        <v>4628.44316249999974</v>
      </c>
      <c r="U24" s="91">
        <f>R24-T24</f>
        <v>7466.69358749999992</v>
      </c>
      <c r="V24" s="79">
        <f>S24</f>
        <v>0.0306000000000000005</v>
      </c>
      <c r="W24" s="80">
        <f>V24*$W$15</f>
        <v>5018.98532062499999</v>
      </c>
    </row>
    <row r="25" spans="1:23">
      <c r="A25" s="64"/>
      <c r="B25" s="77" t="s">
        <v>44</v>
      </c>
      <c r="C25" s="78" t="n">
        <v>40000</v>
      </c>
      <c r="D25" s="79">
        <f>(C25/($C$32-$C$31))*0.8</f>
        <v>0.0408000000000000007</v>
      </c>
      <c r="E25" s="81">
        <f>D25*$E$15</f>
        <v>3916.80000000000018</v>
      </c>
      <c r="F25" s="91">
        <f>C25-E25</f>
        <v>36083.1999999999971</v>
      </c>
      <c r="G25" s="79">
        <f>D25</f>
        <v>0.0408000000000000007</v>
      </c>
      <c r="H25" s="81">
        <f>G25*$H$15</f>
        <v>4324.80000000000018</v>
      </c>
      <c r="I25" s="91">
        <f>F25-H25</f>
        <v>31758.4000000000015</v>
      </c>
      <c r="J25" s="79">
        <f>G25</f>
        <v>0.0408000000000000007</v>
      </c>
      <c r="K25" s="80">
        <f>J25*$K$15</f>
        <v>4753.19999999999982</v>
      </c>
      <c r="L25" s="124">
        <f>I25-K25</f>
        <v>27005.2000000000007</v>
      </c>
      <c r="M25" s="79">
        <f>J25</f>
        <v>0.0408000000000000007</v>
      </c>
      <c r="N25" s="81">
        <f>M25*$N$15</f>
        <v>5203.02000000000044</v>
      </c>
      <c r="O25" s="91">
        <f>L25-N25</f>
        <v>21802.1800000000003</v>
      </c>
      <c r="P25" s="79">
        <f>M25</f>
        <v>0.0408000000000000007</v>
      </c>
      <c r="Q25" s="81">
        <f>P25*$Q$15</f>
        <v>5675.33100000000013</v>
      </c>
      <c r="R25" s="91">
        <f>O25-Q25</f>
        <v>16126.8490000000002</v>
      </c>
      <c r="S25" s="79">
        <f>P25</f>
        <v>0.0408000000000000007</v>
      </c>
      <c r="T25" s="81">
        <f>S25*$T$15</f>
        <v>6171.25755000000026</v>
      </c>
      <c r="U25" s="91">
        <f>R25-T25</f>
        <v>9955.5914499999999</v>
      </c>
      <c r="V25" s="79">
        <f>S25</f>
        <v>0.0408000000000000007</v>
      </c>
      <c r="W25" s="80">
        <f>V25*$W$15</f>
        <v>6691.98042749999968</v>
      </c>
    </row>
    <row r="26" spans="1:23">
      <c r="A26" s="64"/>
      <c r="B26" s="77" t="s">
        <v>45</v>
      </c>
      <c r="C26" s="78" t="n">
        <v>50000</v>
      </c>
      <c r="D26" s="79">
        <f>(C26/($C$32-$C$31))*0.8</f>
        <v>0.0509999999999999964</v>
      </c>
      <c r="E26" s="81">
        <f>D26*$E$15</f>
        <v>4896</v>
      </c>
      <c r="F26" s="91">
        <f>C26-E26</f>
        <v>45104</v>
      </c>
      <c r="G26" s="79">
        <f>D26</f>
        <v>0.0509999999999999964</v>
      </c>
      <c r="H26" s="81">
        <f>G26*$H$15</f>
        <v>5406</v>
      </c>
      <c r="I26" s="91">
        <f>F26-H26</f>
        <v>39698</v>
      </c>
      <c r="J26" s="79">
        <f>G26</f>
        <v>0.0509999999999999964</v>
      </c>
      <c r="K26" s="80">
        <f>J26*$K$15</f>
        <v>5941.5</v>
      </c>
      <c r="L26" s="124">
        <f>I26-K26</f>
        <v>33756.5</v>
      </c>
      <c r="M26" s="79">
        <f>J26</f>
        <v>0.0509999999999999964</v>
      </c>
      <c r="N26" s="81">
        <f>M26*$N$15</f>
        <v>6503.77499999999964</v>
      </c>
      <c r="O26" s="91">
        <f>L26-N26</f>
        <v>27252.7249999999985</v>
      </c>
      <c r="P26" s="79">
        <f>M26</f>
        <v>0.0509999999999999964</v>
      </c>
      <c r="Q26" s="81">
        <f>P26*$Q$15</f>
        <v>7094.16374999999971</v>
      </c>
      <c r="R26" s="91">
        <f>O26-Q26</f>
        <v>20158.5612499999988</v>
      </c>
      <c r="S26" s="79">
        <f>P26</f>
        <v>0.0509999999999999964</v>
      </c>
      <c r="T26" s="81">
        <f>S26*$T$15</f>
        <v>7714.07193749999988</v>
      </c>
      <c r="U26" s="91">
        <f>R26-T26</f>
        <v>12444.4893124999999</v>
      </c>
      <c r="V26" s="79">
        <f>S26</f>
        <v>0.0509999999999999964</v>
      </c>
      <c r="W26" s="80">
        <f>V26*$W$15</f>
        <v>8364.97553437500028</v>
      </c>
    </row>
    <row r="27" spans="1:23">
      <c r="A27" s="64"/>
      <c r="B27" s="77" t="s">
        <v>46</v>
      </c>
      <c r="C27" s="78" t="n">
        <v>60000</v>
      </c>
      <c r="D27" s="79">
        <f>(C27/($C$32-$C$31))*0.8</f>
        <v>0.0612000000000000011</v>
      </c>
      <c r="E27" s="81">
        <f>D27*$E$15</f>
        <v>5875.19999999999982</v>
      </c>
      <c r="F27" s="91">
        <f>C27-E27</f>
        <v>54124.8000000000029</v>
      </c>
      <c r="G27" s="79">
        <f>D27</f>
        <v>0.0612000000000000011</v>
      </c>
      <c r="H27" s="81">
        <f>G27*$H$15</f>
        <v>6487.19999999999982</v>
      </c>
      <c r="I27" s="91">
        <f>F27-H27</f>
        <v>47637.5999999999985</v>
      </c>
      <c r="J27" s="79">
        <f>G27</f>
        <v>0.0612000000000000011</v>
      </c>
      <c r="K27" s="80">
        <f>J27*$K$15</f>
        <v>7129.80000000000018</v>
      </c>
      <c r="L27" s="124">
        <f>I27-K27</f>
        <v>40507.8000000000029</v>
      </c>
      <c r="M27" s="79">
        <f>J27</f>
        <v>0.0612000000000000011</v>
      </c>
      <c r="N27" s="81">
        <f>M27*$N$15</f>
        <v>7804.52999999999975</v>
      </c>
      <c r="O27" s="91">
        <f>L27-N27</f>
        <v>32703.2700000000004</v>
      </c>
      <c r="P27" s="79">
        <f>M27</f>
        <v>0.0612000000000000011</v>
      </c>
      <c r="Q27" s="81">
        <f>P27*$Q$15</f>
        <v>8512.99649999999929</v>
      </c>
      <c r="R27" s="91">
        <f>O27-Q27</f>
        <v>24190.2734999999993</v>
      </c>
      <c r="S27" s="79">
        <f>P27</f>
        <v>0.0612000000000000011</v>
      </c>
      <c r="T27" s="81">
        <f>S27*$T$15</f>
        <v>9256.88632499999949</v>
      </c>
      <c r="U27" s="91">
        <f>R27-T27</f>
        <v>14933.3871749999998</v>
      </c>
      <c r="V27" s="79">
        <f>S27</f>
        <v>0.0612000000000000011</v>
      </c>
      <c r="W27" s="80">
        <f>V27*$W$15</f>
        <v>10037.97064125</v>
      </c>
    </row>
    <row r="28" spans="1:23">
      <c r="A28" s="64"/>
      <c r="B28" s="77" t="s">
        <v>47</v>
      </c>
      <c r="C28" s="78" t="n">
        <v>70000</v>
      </c>
      <c r="D28" s="79">
        <f>(C28/($C$32-$C$31))*0.8</f>
        <v>0.0714000000000000057</v>
      </c>
      <c r="E28" s="81">
        <f>D28*$E$15</f>
        <v>6854.39999999999964</v>
      </c>
      <c r="F28" s="91">
        <f>C28-E28</f>
        <v>63145.5999999999985</v>
      </c>
      <c r="G28" s="79">
        <f>D28</f>
        <v>0.0714000000000000057</v>
      </c>
      <c r="H28" s="81">
        <f>G28*$H$15</f>
        <v>7568.39999999999964</v>
      </c>
      <c r="I28" s="91">
        <f>F28-H28</f>
        <v>55577.1999999999971</v>
      </c>
      <c r="J28" s="79">
        <f>G28</f>
        <v>0.0714000000000000057</v>
      </c>
      <c r="K28" s="80">
        <f>J28*$K$15</f>
        <v>8318.10000000000036</v>
      </c>
      <c r="L28" s="124">
        <f>I28-K28</f>
        <v>47259.0999999999985</v>
      </c>
      <c r="M28" s="79">
        <f>J28</f>
        <v>0.0714000000000000057</v>
      </c>
      <c r="N28" s="81">
        <f>M28*$N$15</f>
        <v>9105.28499999999985</v>
      </c>
      <c r="O28" s="91">
        <f>L28-N28</f>
        <v>38153.8150000000023</v>
      </c>
      <c r="P28" s="79">
        <f>M28</f>
        <v>0.0714000000000000057</v>
      </c>
      <c r="Q28" s="81">
        <f>P28*$Q$15</f>
        <v>9931.82925000000068</v>
      </c>
      <c r="R28" s="91">
        <f>O28-Q28</f>
        <v>28221.9857499999998</v>
      </c>
      <c r="S28" s="79">
        <f>P28</f>
        <v>0.0714000000000000057</v>
      </c>
      <c r="T28" s="81">
        <f>S28*$T$15</f>
        <v>10799.7007125</v>
      </c>
      <c r="U28" s="91">
        <f>R28-T28</f>
        <v>17422.2850375000016</v>
      </c>
      <c r="V28" s="79">
        <f>S28</f>
        <v>0.0714000000000000057</v>
      </c>
      <c r="W28" s="80">
        <f>V28*$W$15</f>
        <v>11710.9657481249997</v>
      </c>
    </row>
    <row r="29" spans="1:23">
      <c r="A29" s="64"/>
      <c r="B29" s="77" t="s">
        <v>48</v>
      </c>
      <c r="C29" s="78" t="n">
        <v>80000</v>
      </c>
      <c r="D29" s="79">
        <f>(C29/($C$32-$C$31))*0.8</f>
        <v>0.0816000000000000014</v>
      </c>
      <c r="E29" s="81">
        <f>D29*$E$15</f>
        <v>7833.60000000000036</v>
      </c>
      <c r="F29" s="91">
        <f>C29-E29</f>
        <v>72166.3999999999942</v>
      </c>
      <c r="G29" s="79">
        <f>D29</f>
        <v>0.0816000000000000014</v>
      </c>
      <c r="H29" s="81">
        <f>G29*$H$15</f>
        <v>8649.60000000000036</v>
      </c>
      <c r="I29" s="91">
        <f>F29-H29</f>
        <v>63516.8000000000029</v>
      </c>
      <c r="J29" s="79">
        <f>G29</f>
        <v>0.0816000000000000014</v>
      </c>
      <c r="K29" s="80">
        <f>J29*$K$15</f>
        <v>9506.39999999999964</v>
      </c>
      <c r="L29" s="124">
        <f>I29-K29</f>
        <v>54010.4000000000015</v>
      </c>
      <c r="M29" s="79">
        <f>J29</f>
        <v>0.0816000000000000014</v>
      </c>
      <c r="N29" s="81">
        <f>M29*$N$15</f>
        <v>10406.0400000000009</v>
      </c>
      <c r="O29" s="91">
        <f>L29-N29</f>
        <v>43604.3600000000006</v>
      </c>
      <c r="P29" s="79">
        <f>M29</f>
        <v>0.0816000000000000014</v>
      </c>
      <c r="Q29" s="81">
        <f>P29*$Q$15</f>
        <v>11350.6620000000003</v>
      </c>
      <c r="R29" s="91">
        <f>O29-Q29</f>
        <v>32253.6980000000003</v>
      </c>
      <c r="S29" s="79">
        <f>P29</f>
        <v>0.0816000000000000014</v>
      </c>
      <c r="T29" s="81">
        <f>S29*$T$15</f>
        <v>12342.5151000000005</v>
      </c>
      <c r="U29" s="91">
        <f>R29-T29</f>
        <v>19911.1828999999998</v>
      </c>
      <c r="V29" s="79">
        <f>S29</f>
        <v>0.0816000000000000014</v>
      </c>
      <c r="W29" s="80">
        <f>V29*$W$15</f>
        <v>13383.9608549999994</v>
      </c>
    </row>
    <row r="30" spans="1:23">
      <c r="A30" s="64"/>
      <c r="B30" s="77" t="s">
        <v>49</v>
      </c>
      <c r="C30" s="78">
        <f>B2-SUM(C17:C29)-C31</f>
        <v>409313.725490196026</v>
      </c>
      <c r="D30" s="79">
        <f>(C30/($C$32-$C$31))*0.8</f>
        <v>0.417499999999999982</v>
      </c>
      <c r="E30" s="81">
        <f>D30*$E$15</f>
        <v>40080</v>
      </c>
      <c r="F30" s="91">
        <f>C30-E30</f>
        <v>369233.725490196026</v>
      </c>
      <c r="G30" s="79">
        <f>D30</f>
        <v>0.417499999999999982</v>
      </c>
      <c r="H30" s="81">
        <f>G30*$H$15</f>
        <v>44255</v>
      </c>
      <c r="I30" s="91">
        <f>F30-H30</f>
        <v>324978.725490196026</v>
      </c>
      <c r="J30" s="79">
        <f>G30</f>
        <v>0.417499999999999982</v>
      </c>
      <c r="K30" s="80">
        <f>J30*$K$15</f>
        <v>48638.75</v>
      </c>
      <c r="L30" s="124">
        <f>I30-K30</f>
        <v>276339.975490196026</v>
      </c>
      <c r="M30" s="79">
        <f>J30</f>
        <v>0.417499999999999982</v>
      </c>
      <c r="N30" s="81">
        <f>M30*$N$15</f>
        <v>53241.6875</v>
      </c>
      <c r="O30" s="91">
        <f>L30-N30</f>
        <v>223098.287990195997</v>
      </c>
      <c r="P30" s="79">
        <f>M30</f>
        <v>0.417499999999999982</v>
      </c>
      <c r="Q30" s="81">
        <f>P30*$Q$15</f>
        <v>58074.7718749999985</v>
      </c>
      <c r="R30" s="91">
        <f>O30-Q30</f>
        <v>165023.516115195991</v>
      </c>
      <c r="S30" s="79">
        <f>P30</f>
        <v>0.417499999999999982</v>
      </c>
      <c r="T30" s="81">
        <f>S30*$T$15</f>
        <v>63149.5104687499988</v>
      </c>
      <c r="U30" s="91">
        <f>R30-T30</f>
        <v>101874.005646446007</v>
      </c>
      <c r="V30" s="79">
        <f>S30</f>
        <v>0.417499999999999982</v>
      </c>
      <c r="W30" s="80">
        <f>V30*$W$15</f>
        <v>68477.9859921875031</v>
      </c>
    </row>
    <row r="31" spans="1:23">
      <c r="A31" s="64"/>
      <c r="B31" s="82" t="s">
        <v>50</v>
      </c>
      <c r="C31" s="83">
        <f>MIN(0.02*A32,100000)</f>
        <v>15686.2745098038995</v>
      </c>
      <c r="D31" s="84">
        <f>1-SUM(D17:D30)</f>
        <v>0.2</v>
      </c>
      <c r="E31" s="93">
        <f>D31*$E$15</f>
        <v>19200</v>
      </c>
      <c r="F31" s="92" t="s">
        <v>51</v>
      </c>
      <c r="G31" s="84">
        <f>D31</f>
        <v>0.2</v>
      </c>
      <c r="H31" s="93">
        <f>G31*$H$15</f>
        <v>21200</v>
      </c>
      <c r="I31" s="92" t="s">
        <v>51</v>
      </c>
      <c r="J31" s="84">
        <f>G31</f>
        <v>0.2</v>
      </c>
      <c r="K31" s="85">
        <f>J31*$K$15</f>
        <v>23300</v>
      </c>
      <c r="L31" s="125" t="s">
        <v>51</v>
      </c>
      <c r="M31" s="84">
        <f>J31</f>
        <v>0.2</v>
      </c>
      <c r="N31" s="93">
        <f>M31*$N$15</f>
        <v>25505</v>
      </c>
      <c r="O31" s="92" t="s">
        <v>51</v>
      </c>
      <c r="P31" s="84">
        <f>M31</f>
        <v>0.2</v>
      </c>
      <c r="Q31" s="93">
        <f>P31*$Q$15</f>
        <v>27820.25</v>
      </c>
      <c r="R31" s="92" t="s">
        <v>51</v>
      </c>
      <c r="S31" s="84">
        <f>P31</f>
        <v>0.2</v>
      </c>
      <c r="T31" s="93">
        <f>S31*$T$15</f>
        <v>30251.2625000000007</v>
      </c>
      <c r="U31" s="92" t="s">
        <v>51</v>
      </c>
      <c r="V31" s="84">
        <f>S31</f>
        <v>0.2</v>
      </c>
      <c r="W31" s="85">
        <f>V31*$W$15</f>
        <v>32803.8256249999977</v>
      </c>
    </row>
    <row r="32" spans="1:23">
      <c r="A32" s="62">
        <f>SUM(C17:C30)</f>
        <v>784313.725490196026</v>
      </c>
      <c r="B32" s="86" t="s">
        <v>52</v>
      </c>
      <c r="C32" s="62">
        <f>SUM(C17:C31)</f>
        <v>800000</v>
      </c>
      <c r="D32" s="87">
        <f>SUM(D17:D31)</f>
        <v>1</v>
      </c>
      <c r="E32" s="62"/>
      <c r="F32" s="62">
        <f>SUM(F17:F31)</f>
        <v>707513.725490196026</v>
      </c>
      <c r="G32" s="87">
        <f>SUM(G17:G31)</f>
        <v>1</v>
      </c>
      <c r="H32" s="62"/>
      <c r="I32" s="62">
        <f>SUM(I17:I31)</f>
        <v>622713.725490196026</v>
      </c>
      <c r="J32" s="87">
        <f>SUM(J17:J31)</f>
        <v>1</v>
      </c>
      <c r="K32" s="62"/>
      <c r="L32" s="62">
        <f>SUM(L17:L31)</f>
        <v>529513.725490196026</v>
      </c>
      <c r="M32" s="87">
        <f>SUM(M17:M31)</f>
        <v>1</v>
      </c>
      <c r="N32" s="62"/>
      <c r="O32" s="62">
        <f>SUM(O17:O31)</f>
        <v>427493.725490196026</v>
      </c>
      <c r="P32" s="87">
        <f>SUM(P17:P31)</f>
        <v>1</v>
      </c>
      <c r="Q32" s="62"/>
      <c r="R32" s="62">
        <f>SUM(R17:R31)</f>
        <v>316212.725490196026</v>
      </c>
      <c r="S32" s="87">
        <f>SUM(S17:S31)</f>
        <v>1</v>
      </c>
      <c r="T32" s="62"/>
      <c r="U32" s="62">
        <f>SUM(U17:U31)</f>
        <v>195207.675490196008</v>
      </c>
      <c r="V32" s="87">
        <f>SUM(V17:V31)</f>
        <v>1</v>
      </c>
      <c r="W32" s="62"/>
    </row>
    <row r="33" spans="1:15">
      <c r="A33" s="64"/>
      <c r="B33" s="70"/>
      <c r="C33" s="70"/>
      <c r="D33" s="70"/>
      <c r="E33" s="70"/>
      <c r="F33" s="70"/>
      <c r="G33" s="70"/>
      <c r="H33" s="70"/>
      <c r="I33" s="69"/>
      <c r="J33" s="69"/>
      <c r="K33" s="69"/>
      <c r="L33" s="69"/>
      <c r="M33" s="63"/>
      <c r="N33" s="60"/>
      <c r="O33" s="53"/>
    </row>
    <row r="34" spans="1:13">
      <c r="A34" s="64"/>
      <c r="B34" s="63"/>
      <c r="C34" s="63"/>
      <c r="D34" s="63"/>
      <c r="E34" s="63"/>
      <c r="F34" s="63"/>
      <c r="G34" s="63"/>
      <c r="H34" s="63"/>
      <c r="I34" s="69"/>
      <c r="J34" s="69"/>
      <c r="K34" s="69"/>
      <c r="L34" s="69"/>
      <c r="M34" s="64"/>
    </row>
    <row r="35" spans="1:13">
      <c r="A35" s="64"/>
      <c r="B35" s="63"/>
      <c r="C35" s="63"/>
      <c r="D35" s="63"/>
      <c r="E35" s="63"/>
      <c r="F35" s="63"/>
      <c r="G35" s="63"/>
      <c r="H35" s="63"/>
      <c r="I35" s="69"/>
      <c r="J35" s="69"/>
      <c r="K35" s="69"/>
      <c r="L35" s="69"/>
      <c r="M35" s="64"/>
    </row>
    <row r="36" spans="1:13">
      <c r="A36" s="64"/>
      <c r="B36" s="61" t="s">
        <v>53</v>
      </c>
      <c r="C36" s="62">
        <f>F9</f>
        <v>243101.25</v>
      </c>
      <c r="D36" s="70"/>
      <c r="E36" s="70"/>
      <c r="F36" s="63"/>
      <c r="G36" s="63"/>
      <c r="H36" s="63"/>
      <c r="I36" s="69"/>
      <c r="J36" s="69"/>
      <c r="K36" s="69"/>
      <c r="L36" s="69"/>
      <c r="M36" s="64"/>
    </row>
    <row r="37" spans="1:13">
      <c r="A37" s="64"/>
      <c r="B37" s="61" t="s">
        <v>54</v>
      </c>
      <c r="C37" s="111">
        <f>B8</f>
        <v>0.05</v>
      </c>
      <c r="D37" s="65"/>
      <c r="E37" s="70"/>
      <c r="F37" s="63"/>
      <c r="G37" s="63"/>
      <c r="H37" s="63"/>
      <c r="I37" s="69"/>
      <c r="J37" s="69"/>
      <c r="K37" s="69"/>
      <c r="L37" s="69"/>
      <c r="M37" s="64"/>
    </row>
    <row r="38" spans="1:13">
      <c r="A38" s="64"/>
      <c r="B38" s="61" t="s">
        <v>55</v>
      </c>
      <c r="C38" s="62">
        <f>C36/C37</f>
        <v>4862025</v>
      </c>
      <c r="D38" s="65" t="s">
        <v>56</v>
      </c>
      <c r="E38" s="70"/>
      <c r="F38" s="63"/>
      <c r="G38" s="63"/>
      <c r="H38" s="63"/>
      <c r="I38" s="69"/>
      <c r="J38" s="69"/>
      <c r="K38" s="69"/>
      <c r="L38" s="69"/>
      <c r="M38" s="64"/>
    </row>
    <row r="39" spans="1:13">
      <c r="A39" s="64"/>
      <c r="B39" s="61" t="s">
        <v>57</v>
      </c>
      <c r="C39" s="62">
        <f>B3</f>
        <v>3200000</v>
      </c>
      <c r="D39" s="65"/>
      <c r="E39" s="70"/>
      <c r="F39" s="63"/>
      <c r="G39" s="63"/>
      <c r="H39" s="63"/>
      <c r="I39" s="69"/>
      <c r="J39" s="69"/>
      <c r="K39" s="69"/>
      <c r="L39" s="69"/>
      <c r="M39" s="64"/>
    </row>
    <row r="40" spans="1:13">
      <c r="A40" s="64"/>
      <c r="B40" s="61" t="s">
        <v>58</v>
      </c>
      <c r="C40" s="62">
        <f>0.8*C38</f>
        <v>3889620</v>
      </c>
      <c r="D40" s="65" t="s">
        <v>59</v>
      </c>
      <c r="E40" s="70"/>
      <c r="F40" s="63"/>
      <c r="G40" s="63"/>
      <c r="H40" s="63"/>
      <c r="I40" s="69"/>
      <c r="J40" s="69"/>
      <c r="K40" s="69"/>
      <c r="L40" s="69"/>
      <c r="M40" s="64"/>
    </row>
    <row r="41" spans="1:13">
      <c r="A41" s="64"/>
      <c r="B41" s="61" t="s">
        <v>60</v>
      </c>
      <c r="C41" s="62">
        <f>C40-C39</f>
        <v>689620</v>
      </c>
      <c r="D41" s="65" t="s">
        <v>61</v>
      </c>
      <c r="E41" s="70"/>
      <c r="F41" s="63"/>
      <c r="G41" s="63"/>
      <c r="H41" s="63"/>
      <c r="I41" s="69"/>
      <c r="J41" s="69"/>
      <c r="K41" s="69"/>
      <c r="L41" s="69"/>
      <c r="M41" s="64"/>
    </row>
    <row r="42" spans="1:13">
      <c r="A42" s="64"/>
      <c r="B42" s="70"/>
      <c r="C42" s="70"/>
      <c r="D42" s="70"/>
      <c r="E42" s="70"/>
      <c r="F42" s="63"/>
      <c r="G42" s="63"/>
      <c r="H42" s="63"/>
      <c r="I42" s="69"/>
      <c r="J42" s="69"/>
      <c r="K42" s="69"/>
      <c r="L42" s="69"/>
      <c r="M42" s="64"/>
    </row>
    <row r="43" spans="1:13">
      <c r="A43" s="64"/>
      <c r="B43" s="101" t="s">
        <v>62</v>
      </c>
      <c r="C43" s="102"/>
      <c r="D43" s="135"/>
      <c r="E43" s="70"/>
      <c r="F43" s="63"/>
      <c r="G43" s="63"/>
      <c r="H43" s="63"/>
      <c r="I43" s="69"/>
      <c r="J43" s="69"/>
      <c r="K43" s="69"/>
      <c r="L43" s="69"/>
      <c r="M43" s="64"/>
    </row>
    <row r="44" spans="1:13">
      <c r="A44" s="64"/>
      <c r="B44" s="94"/>
      <c r="C44" s="95" t="s">
        <v>60</v>
      </c>
      <c r="D44" s="96">
        <f>C41</f>
        <v>689620</v>
      </c>
      <c r="E44" s="62"/>
      <c r="F44" s="63"/>
      <c r="G44" s="63"/>
      <c r="H44" s="63"/>
      <c r="I44" s="69"/>
      <c r="J44" s="69"/>
      <c r="K44" s="69"/>
      <c r="L44" s="69"/>
      <c r="M44" s="64"/>
    </row>
    <row r="45" spans="1:13">
      <c r="A45" s="64"/>
      <c r="B45" s="119" t="s">
        <v>27</v>
      </c>
      <c r="C45" s="89" t="s">
        <v>29</v>
      </c>
      <c r="D45" s="90" t="s">
        <v>63</v>
      </c>
      <c r="E45" s="63"/>
      <c r="F45" s="63"/>
      <c r="G45" s="63"/>
      <c r="H45" s="63"/>
      <c r="I45" s="69"/>
      <c r="J45" s="69"/>
      <c r="K45" s="69"/>
      <c r="L45" s="69"/>
      <c r="M45" s="64"/>
    </row>
    <row r="46" spans="1:13">
      <c r="A46" s="64"/>
      <c r="B46" s="77" t="s">
        <v>36</v>
      </c>
      <c r="C46" s="79">
        <f>D17</f>
        <v>0.00102000000000000002</v>
      </c>
      <c r="D46" s="80">
        <f>C46*$D$44</f>
        <v>703.412400000000048</v>
      </c>
      <c r="E46" s="63"/>
      <c r="F46" s="63"/>
      <c r="G46" s="63"/>
      <c r="H46" s="63"/>
      <c r="I46" s="69"/>
      <c r="J46" s="69"/>
      <c r="K46" s="69"/>
      <c r="L46" s="69"/>
      <c r="M46" s="64"/>
    </row>
    <row r="47" spans="1:13">
      <c r="A47" s="64"/>
      <c r="B47" s="77" t="s">
        <v>37</v>
      </c>
      <c r="C47" s="79">
        <f>D18</f>
        <v>0.00204000000000000004</v>
      </c>
      <c r="D47" s="80">
        <f>C47*$D$44</f>
        <v>1406.8248000000001</v>
      </c>
      <c r="E47" s="63"/>
      <c r="F47" s="63"/>
      <c r="G47" s="63"/>
      <c r="H47" s="63"/>
      <c r="I47" s="69"/>
      <c r="J47" s="69"/>
      <c r="K47" s="69"/>
      <c r="L47" s="69"/>
      <c r="M47" s="64"/>
    </row>
    <row r="48" spans="1:13">
      <c r="A48" s="64"/>
      <c r="B48" s="77" t="s">
        <v>38</v>
      </c>
      <c r="C48" s="79">
        <f>D19</f>
        <v>0.00306000000000000005</v>
      </c>
      <c r="D48" s="80">
        <f>C48*$D$44</f>
        <v>2110.23720000000003</v>
      </c>
      <c r="E48" s="63"/>
      <c r="F48" s="63"/>
      <c r="G48" s="63"/>
      <c r="H48" s="63"/>
      <c r="I48" s="69"/>
      <c r="J48" s="69"/>
      <c r="K48" s="69"/>
      <c r="L48" s="69"/>
      <c r="M48" s="64"/>
    </row>
    <row r="49" spans="1:13">
      <c r="A49" s="64"/>
      <c r="B49" s="77" t="s">
        <v>39</v>
      </c>
      <c r="C49" s="79">
        <f>D20</f>
        <v>0.00408000000000000007</v>
      </c>
      <c r="D49" s="80">
        <f>C49*$D$44</f>
        <v>2813.64960000000019</v>
      </c>
      <c r="E49" s="63"/>
      <c r="F49" s="63"/>
      <c r="G49" s="63"/>
      <c r="H49" s="63"/>
      <c r="I49" s="69"/>
      <c r="J49" s="69"/>
      <c r="K49" s="69"/>
      <c r="L49" s="69"/>
      <c r="M49" s="64"/>
    </row>
    <row r="50" spans="1:13">
      <c r="A50" s="64"/>
      <c r="B50" s="77" t="s">
        <v>40</v>
      </c>
      <c r="C50" s="79">
        <f>D21</f>
        <v>0.00509999999999999964</v>
      </c>
      <c r="D50" s="80">
        <f>C50*$D$44</f>
        <v>3517.0619999999999</v>
      </c>
      <c r="E50" s="63"/>
      <c r="F50" s="63"/>
      <c r="G50" s="63"/>
      <c r="H50" s="63"/>
      <c r="I50" s="64"/>
      <c r="J50" s="64"/>
      <c r="K50" s="64"/>
      <c r="L50" s="64"/>
      <c r="M50" s="64"/>
    </row>
    <row r="51" spans="1:13">
      <c r="A51" s="64"/>
      <c r="B51" s="77" t="s">
        <v>41</v>
      </c>
      <c r="C51" s="79">
        <f>D22</f>
        <v>0.0102000000000000002</v>
      </c>
      <c r="D51" s="80">
        <f>C51*$D$44</f>
        <v>7034.1239999999998</v>
      </c>
      <c r="E51" s="63"/>
      <c r="F51" s="63"/>
      <c r="G51" s="63"/>
      <c r="H51" s="63"/>
      <c r="I51" s="64"/>
      <c r="J51" s="64"/>
      <c r="K51" s="64"/>
      <c r="L51" s="64"/>
      <c r="M51" s="64"/>
    </row>
    <row r="52" spans="1:13">
      <c r="A52" s="64"/>
      <c r="B52" s="77" t="s">
        <v>42</v>
      </c>
      <c r="C52" s="79">
        <f>D23</f>
        <v>0.0204000000000000004</v>
      </c>
      <c r="D52" s="80">
        <f>C52*$D$44</f>
        <v>14068.2479999999996</v>
      </c>
      <c r="E52" s="63"/>
      <c r="F52" s="63"/>
      <c r="G52" s="63"/>
      <c r="H52" s="63"/>
      <c r="I52" s="64"/>
      <c r="J52" s="64"/>
      <c r="K52" s="64"/>
      <c r="L52" s="64"/>
      <c r="M52" s="64"/>
    </row>
    <row r="53" spans="1:13">
      <c r="A53" s="64"/>
      <c r="B53" s="77" t="s">
        <v>43</v>
      </c>
      <c r="C53" s="79">
        <f>D24</f>
        <v>0.0306000000000000005</v>
      </c>
      <c r="D53" s="80">
        <f>C53*$D$44</f>
        <v>21102.3719999999994</v>
      </c>
      <c r="E53" s="63"/>
      <c r="F53" s="63"/>
      <c r="G53" s="63"/>
      <c r="H53" s="63"/>
      <c r="I53" s="64"/>
      <c r="J53" s="64"/>
      <c r="K53" s="64"/>
      <c r="L53" s="64"/>
      <c r="M53" s="64"/>
    </row>
    <row r="54" spans="1:13">
      <c r="A54" s="64"/>
      <c r="B54" s="77" t="s">
        <v>44</v>
      </c>
      <c r="C54" s="79">
        <f>D25</f>
        <v>0.0408000000000000007</v>
      </c>
      <c r="D54" s="80">
        <f>C54*$D$44</f>
        <v>28136.4959999999992</v>
      </c>
      <c r="E54" s="63"/>
      <c r="F54" s="63"/>
      <c r="G54" s="63"/>
      <c r="H54" s="63"/>
      <c r="I54" s="64"/>
      <c r="J54" s="64"/>
      <c r="K54" s="64"/>
      <c r="L54" s="64"/>
      <c r="M54" s="64"/>
    </row>
    <row r="55" spans="1:13">
      <c r="A55" s="64"/>
      <c r="B55" s="77" t="s">
        <v>45</v>
      </c>
      <c r="C55" s="79">
        <f>D26</f>
        <v>0.0509999999999999964</v>
      </c>
      <c r="D55" s="80">
        <f>C55*$D$44</f>
        <v>35170.6200000000026</v>
      </c>
      <c r="E55" s="63"/>
      <c r="F55" s="63"/>
      <c r="G55" s="63"/>
      <c r="H55" s="63"/>
      <c r="I55" s="64"/>
      <c r="J55" s="64"/>
      <c r="K55" s="64"/>
      <c r="L55" s="64"/>
      <c r="M55" s="64"/>
    </row>
    <row r="56" spans="1:13">
      <c r="A56" s="64"/>
      <c r="B56" s="77" t="s">
        <v>46</v>
      </c>
      <c r="C56" s="79">
        <f>D27</f>
        <v>0.0612000000000000011</v>
      </c>
      <c r="D56" s="80">
        <f>C56*$D$44</f>
        <v>42204.7439999999988</v>
      </c>
      <c r="E56" s="63"/>
      <c r="F56" s="63"/>
      <c r="G56" s="63"/>
      <c r="H56" s="63"/>
      <c r="I56" s="64"/>
      <c r="J56" s="64"/>
      <c r="K56" s="64"/>
      <c r="L56" s="64"/>
      <c r="M56" s="64"/>
    </row>
    <row r="57" spans="1:13">
      <c r="A57" s="64"/>
      <c r="B57" s="77" t="s">
        <v>47</v>
      </c>
      <c r="C57" s="79">
        <f>D28</f>
        <v>0.0714000000000000057</v>
      </c>
      <c r="D57" s="80">
        <f>C57*$D$44</f>
        <v>49238.8680000000022</v>
      </c>
      <c r="E57" s="63"/>
      <c r="F57" s="63"/>
      <c r="G57" s="63"/>
      <c r="H57" s="63"/>
      <c r="I57" s="64"/>
      <c r="J57" s="64"/>
      <c r="K57" s="64"/>
      <c r="L57" s="64"/>
      <c r="M57" s="64"/>
    </row>
    <row r="58" spans="1:13">
      <c r="A58" s="64"/>
      <c r="B58" s="77" t="s">
        <v>48</v>
      </c>
      <c r="C58" s="79">
        <f>D29</f>
        <v>0.0816000000000000014</v>
      </c>
      <c r="D58" s="80">
        <f>C58*$D$44</f>
        <v>56272.9919999999984</v>
      </c>
      <c r="E58" s="63"/>
      <c r="F58" s="63"/>
      <c r="G58" s="63"/>
      <c r="H58" s="63"/>
      <c r="I58" s="64"/>
      <c r="J58" s="64"/>
      <c r="K58" s="64"/>
      <c r="L58" s="64"/>
      <c r="M58" s="64"/>
    </row>
    <row r="59" spans="1:13">
      <c r="A59" s="64"/>
      <c r="B59" s="77" t="s">
        <v>49</v>
      </c>
      <c r="C59" s="79">
        <f>D30</f>
        <v>0.417499999999999982</v>
      </c>
      <c r="D59" s="80">
        <f>C59*$D$44</f>
        <v>287916.349999999977</v>
      </c>
      <c r="E59" s="63"/>
      <c r="F59" s="63"/>
      <c r="G59" s="63"/>
      <c r="H59" s="63"/>
      <c r="I59" s="64"/>
      <c r="J59" s="64"/>
      <c r="K59" s="64"/>
      <c r="L59" s="64"/>
      <c r="M59" s="64"/>
    </row>
    <row r="60" spans="1:13">
      <c r="A60" s="64"/>
      <c r="B60" s="82" t="s">
        <v>50</v>
      </c>
      <c r="C60" s="84">
        <f>D31</f>
        <v>0.2</v>
      </c>
      <c r="D60" s="85">
        <f>C60*$D$44</f>
        <v>137924</v>
      </c>
      <c r="E60" s="63"/>
      <c r="F60" s="63"/>
      <c r="G60" s="63"/>
      <c r="H60" s="63"/>
      <c r="I60" s="64"/>
      <c r="J60" s="64"/>
      <c r="K60" s="64"/>
      <c r="L60" s="64"/>
      <c r="M60" s="64"/>
    </row>
    <row r="61" spans="1:13">
      <c r="A61" s="64"/>
      <c r="B61" s="86" t="s">
        <v>52</v>
      </c>
      <c r="C61" s="87">
        <f>SUM(C46:C60)</f>
        <v>1</v>
      </c>
      <c r="D61" s="62"/>
      <c r="E61" s="63"/>
      <c r="F61" s="63"/>
      <c r="G61" s="63"/>
      <c r="H61" s="63"/>
      <c r="I61" s="64"/>
      <c r="J61" s="64"/>
      <c r="K61" s="64"/>
      <c r="L61" s="64"/>
      <c r="M61" s="64"/>
    </row>
    <row r="62" spans="1:13">
      <c r="A62" s="64"/>
      <c r="B62" s="63"/>
      <c r="C62" s="63"/>
      <c r="D62" s="63"/>
      <c r="E62" s="63"/>
      <c r="F62" s="63"/>
      <c r="G62" s="63"/>
      <c r="H62" s="63"/>
      <c r="I62" s="64"/>
      <c r="J62" s="64"/>
      <c r="K62" s="64"/>
      <c r="L62" s="64"/>
      <c r="M62" s="64"/>
    </row>
    <row r="63" spans="1:13">
      <c r="A63" s="64"/>
      <c r="B63" s="63"/>
      <c r="C63" s="63"/>
      <c r="D63" s="63"/>
      <c r="E63" s="63"/>
      <c r="F63" s="63"/>
      <c r="G63" s="63"/>
      <c r="H63" s="63"/>
      <c r="I63" s="64"/>
      <c r="J63" s="64"/>
      <c r="K63" s="64"/>
      <c r="L63" s="64"/>
      <c r="M63" s="64"/>
    </row>
    <row r="64" spans="1:13">
      <c r="A64" s="64"/>
      <c r="B64" s="63"/>
      <c r="C64" s="63"/>
      <c r="D64" s="63"/>
      <c r="E64" s="63"/>
      <c r="F64" s="63"/>
      <c r="G64" s="63"/>
      <c r="H64" s="63"/>
      <c r="I64" s="64"/>
      <c r="J64" s="64"/>
      <c r="K64" s="64"/>
      <c r="L64" s="64"/>
      <c r="M64" s="64"/>
    </row>
    <row r="65" spans="1:13">
      <c r="A65" s="64"/>
      <c r="B65" s="63"/>
      <c r="C65" s="63"/>
      <c r="D65" s="63"/>
      <c r="E65" s="63"/>
      <c r="F65" s="63"/>
      <c r="G65" s="63"/>
      <c r="H65" s="63"/>
      <c r="I65" s="64"/>
      <c r="J65" s="64"/>
      <c r="K65" s="64"/>
      <c r="L65" s="64"/>
      <c r="M65" s="64"/>
    </row>
    <row r="66" spans="1:13">
      <c r="A66" s="64"/>
      <c r="B66" s="63"/>
      <c r="C66" s="63"/>
      <c r="D66" s="63"/>
      <c r="E66" s="63"/>
      <c r="F66" s="63"/>
      <c r="G66" s="63"/>
      <c r="H66" s="63"/>
      <c r="I66" s="64"/>
      <c r="J66" s="64"/>
      <c r="K66" s="64"/>
      <c r="L66" s="64"/>
      <c r="M66" s="64"/>
    </row>
    <row r="67" spans="1:13">
      <c r="A67" s="64"/>
      <c r="B67" s="63"/>
      <c r="C67" s="63"/>
      <c r="D67" s="63"/>
      <c r="E67" s="63"/>
      <c r="F67" s="63"/>
      <c r="G67" s="63"/>
      <c r="H67" s="63"/>
      <c r="I67" s="64"/>
      <c r="J67" s="64"/>
      <c r="K67" s="64"/>
      <c r="L67" s="64"/>
      <c r="M67" s="64"/>
    </row>
    <row r="68" spans="1:13">
      <c r="A68" s="64"/>
      <c r="B68" s="63"/>
      <c r="C68" s="63"/>
      <c r="D68" s="63"/>
      <c r="E68" s="63"/>
      <c r="F68" s="63"/>
      <c r="G68" s="63"/>
      <c r="H68" s="63"/>
      <c r="I68" s="64"/>
      <c r="J68" s="64"/>
      <c r="K68" s="64"/>
      <c r="L68" s="64"/>
      <c r="M68" s="64"/>
    </row>
    <row r="69" spans="1:13">
      <c r="A69" s="64"/>
      <c r="B69" s="63"/>
      <c r="C69" s="63"/>
      <c r="D69" s="63"/>
      <c r="E69" s="63"/>
      <c r="F69" s="63"/>
      <c r="G69" s="63"/>
      <c r="H69" s="63"/>
      <c r="I69" s="64"/>
      <c r="J69" s="64"/>
      <c r="K69" s="64"/>
      <c r="L69" s="64"/>
      <c r="M69" s="64"/>
    </row>
    <row r="70" spans="1:13">
      <c r="A70" s="64"/>
      <c r="B70" s="63"/>
      <c r="C70" s="63"/>
      <c r="D70" s="63"/>
      <c r="E70" s="63"/>
      <c r="F70" s="63"/>
      <c r="G70" s="63"/>
      <c r="H70" s="63"/>
      <c r="I70" s="64"/>
      <c r="J70" s="64"/>
      <c r="K70" s="64"/>
      <c r="L70" s="64"/>
      <c r="M70" s="64"/>
    </row>
    <row r="71" spans="1:13">
      <c r="A71" s="64"/>
      <c r="B71" s="63"/>
      <c r="C71" s="63"/>
      <c r="D71" s="63"/>
      <c r="E71" s="63"/>
      <c r="F71" s="63"/>
      <c r="G71" s="63"/>
      <c r="H71" s="63"/>
      <c r="I71" s="64"/>
      <c r="J71" s="64"/>
      <c r="K71" s="64"/>
      <c r="L71" s="64"/>
      <c r="M71" s="64"/>
    </row>
    <row r="72" spans="1:13">
      <c r="A72" s="64"/>
      <c r="B72" s="63"/>
      <c r="C72" s="63"/>
      <c r="D72" s="63"/>
      <c r="E72" s="63"/>
      <c r="F72" s="63"/>
      <c r="G72" s="63"/>
      <c r="H72" s="63"/>
      <c r="I72" s="64"/>
      <c r="J72" s="64"/>
      <c r="K72" s="64"/>
      <c r="L72" s="64"/>
      <c r="M72" s="64"/>
    </row>
    <row r="73" spans="1:13">
      <c r="A73" s="64"/>
      <c r="B73" s="63"/>
      <c r="C73" s="63"/>
      <c r="D73" s="63"/>
      <c r="E73" s="63"/>
      <c r="F73" s="63"/>
      <c r="G73" s="63"/>
      <c r="H73" s="63"/>
      <c r="I73" s="64"/>
      <c r="J73" s="64"/>
      <c r="K73" s="64"/>
      <c r="L73" s="64"/>
      <c r="M73" s="64"/>
    </row>
    <row r="74" spans="1:13">
      <c r="A74" s="64"/>
      <c r="B74" s="63"/>
      <c r="C74" s="63"/>
      <c r="D74" s="63"/>
      <c r="E74" s="63"/>
      <c r="F74" s="63"/>
      <c r="G74" s="63"/>
      <c r="H74" s="63"/>
      <c r="I74" s="64"/>
      <c r="J74" s="64"/>
      <c r="K74" s="64"/>
      <c r="L74" s="64"/>
      <c r="M74" s="64"/>
    </row>
    <row r="75" spans="1:13">
      <c r="A75" s="64"/>
      <c r="B75" s="63"/>
      <c r="C75" s="63"/>
      <c r="D75" s="63"/>
      <c r="E75" s="63"/>
      <c r="F75" s="63"/>
      <c r="G75" s="63"/>
      <c r="H75" s="63"/>
      <c r="I75" s="64"/>
      <c r="J75" s="64"/>
      <c r="K75" s="64"/>
      <c r="L75" s="64"/>
      <c r="M75" s="64"/>
    </row>
    <row r="76" spans="1:13">
      <c r="A76" s="64"/>
      <c r="B76" s="63"/>
      <c r="C76" s="63"/>
      <c r="D76" s="63"/>
      <c r="E76" s="63"/>
      <c r="F76" s="63"/>
      <c r="G76" s="63"/>
      <c r="H76" s="63"/>
      <c r="I76" s="64"/>
      <c r="J76" s="64"/>
      <c r="K76" s="64"/>
      <c r="L76" s="64"/>
      <c r="M76" s="64"/>
    </row>
    <row r="77" spans="1:13">
      <c r="A77" s="64"/>
      <c r="B77" s="63"/>
      <c r="C77" s="63"/>
      <c r="D77" s="63"/>
      <c r="E77" s="63"/>
      <c r="F77" s="63"/>
      <c r="G77" s="63"/>
      <c r="H77" s="63"/>
      <c r="I77" s="64"/>
      <c r="J77" s="64"/>
      <c r="K77" s="64"/>
      <c r="L77" s="64"/>
      <c r="M77" s="64"/>
    </row>
    <row r="78" spans="1:13">
      <c r="A78" s="64"/>
      <c r="B78" s="63"/>
      <c r="C78" s="63"/>
      <c r="D78" s="63"/>
      <c r="E78" s="63"/>
      <c r="F78" s="63"/>
      <c r="G78" s="63"/>
      <c r="H78" s="63"/>
      <c r="I78" s="64"/>
      <c r="J78" s="64"/>
      <c r="K78" s="64"/>
      <c r="L78" s="64"/>
      <c r="M78" s="64"/>
    </row>
    <row r="79" spans="1:13">
      <c r="A79" s="64"/>
      <c r="B79" s="63"/>
      <c r="C79" s="63"/>
      <c r="D79" s="63"/>
      <c r="E79" s="63"/>
      <c r="F79" s="63"/>
      <c r="G79" s="63"/>
      <c r="H79" s="63"/>
      <c r="I79" s="64"/>
      <c r="J79" s="64"/>
      <c r="K79" s="64"/>
      <c r="L79" s="64"/>
      <c r="M79" s="64"/>
    </row>
    <row r="80" spans="1:13">
      <c r="A80" s="64"/>
      <c r="B80" s="63"/>
      <c r="C80" s="63"/>
      <c r="D80" s="63"/>
      <c r="E80" s="63"/>
      <c r="F80" s="63"/>
      <c r="G80" s="63"/>
      <c r="H80" s="63"/>
      <c r="I80" s="64"/>
      <c r="J80" s="64"/>
      <c r="K80" s="64"/>
      <c r="L80" s="64"/>
      <c r="M80" s="64"/>
    </row>
    <row r="81" spans="1:13">
      <c r="A81" s="64"/>
      <c r="B81" s="63"/>
      <c r="C81" s="63"/>
      <c r="D81" s="63"/>
      <c r="E81" s="63"/>
      <c r="F81" s="63"/>
      <c r="G81" s="63"/>
      <c r="H81" s="63"/>
      <c r="I81" s="64"/>
      <c r="J81" s="64"/>
      <c r="K81" s="64"/>
      <c r="L81" s="64"/>
      <c r="M81" s="64"/>
    </row>
    <row r="82" spans="1:13">
      <c r="A82" s="64"/>
      <c r="B82" s="63"/>
      <c r="C82" s="63"/>
      <c r="D82" s="63"/>
      <c r="E82" s="63"/>
      <c r="F82" s="63"/>
      <c r="G82" s="63"/>
      <c r="H82" s="63"/>
      <c r="I82" s="64"/>
      <c r="J82" s="64"/>
      <c r="K82" s="64"/>
      <c r="L82" s="64"/>
      <c r="M82" s="64"/>
    </row>
    <row r="83" spans="1:13">
      <c r="A83" s="64"/>
      <c r="B83" s="63"/>
      <c r="C83" s="63"/>
      <c r="D83" s="63"/>
      <c r="E83" s="63"/>
      <c r="F83" s="63"/>
      <c r="G83" s="63"/>
      <c r="H83" s="63"/>
      <c r="I83" s="64"/>
      <c r="J83" s="64"/>
      <c r="K83" s="64"/>
      <c r="L83" s="64"/>
      <c r="M83" s="64"/>
    </row>
    <row r="84" spans="1:13">
      <c r="A84" s="64"/>
      <c r="B84" s="63"/>
      <c r="C84" s="63"/>
      <c r="D84" s="63"/>
      <c r="E84" s="63"/>
      <c r="F84" s="63"/>
      <c r="G84" s="63"/>
      <c r="H84" s="63"/>
      <c r="I84" s="64"/>
      <c r="J84" s="64"/>
      <c r="K84" s="64"/>
      <c r="L84" s="64"/>
      <c r="M84" s="64"/>
    </row>
    <row r="85" spans="1:13">
      <c r="A85" s="64"/>
      <c r="B85" s="63"/>
      <c r="C85" s="63"/>
      <c r="D85" s="63"/>
      <c r="E85" s="63"/>
      <c r="F85" s="63"/>
      <c r="G85" s="63"/>
      <c r="H85" s="63"/>
      <c r="I85" s="64"/>
      <c r="J85" s="64"/>
      <c r="K85" s="64"/>
      <c r="L85" s="64"/>
      <c r="M85" s="64"/>
    </row>
    <row r="86" spans="1:13">
      <c r="A86" s="64"/>
      <c r="B86" s="63"/>
      <c r="C86" s="63"/>
      <c r="D86" s="63"/>
      <c r="E86" s="63"/>
      <c r="F86" s="63"/>
      <c r="G86" s="63"/>
      <c r="H86" s="63"/>
      <c r="I86" s="64"/>
      <c r="J86" s="64"/>
      <c r="K86" s="64"/>
      <c r="L86" s="64"/>
      <c r="M86" s="64"/>
    </row>
    <row r="87" spans="1:13">
      <c r="A87" s="64"/>
      <c r="B87" s="63"/>
      <c r="C87" s="63"/>
      <c r="D87" s="63"/>
      <c r="E87" s="63"/>
      <c r="F87" s="63"/>
      <c r="G87" s="63"/>
      <c r="H87" s="63"/>
      <c r="I87" s="64"/>
      <c r="J87" s="64"/>
      <c r="K87" s="64"/>
      <c r="L87" s="64"/>
      <c r="M87" s="64"/>
    </row>
    <row r="88" spans="1:13">
      <c r="A88" s="64"/>
      <c r="B88" s="63"/>
      <c r="C88" s="63"/>
      <c r="D88" s="63"/>
      <c r="E88" s="63"/>
      <c r="F88" s="63"/>
      <c r="G88" s="63"/>
      <c r="H88" s="63"/>
      <c r="I88" s="64"/>
      <c r="J88" s="64"/>
      <c r="K88" s="64"/>
      <c r="L88" s="64"/>
      <c r="M88" s="64"/>
    </row>
    <row r="89" spans="1:13">
      <c r="A89" s="64"/>
      <c r="B89" s="63"/>
      <c r="C89" s="63"/>
      <c r="D89" s="63"/>
      <c r="E89" s="63"/>
      <c r="F89" s="63"/>
      <c r="G89" s="63"/>
      <c r="H89" s="63"/>
      <c r="I89" s="64"/>
      <c r="J89" s="64"/>
      <c r="K89" s="64"/>
      <c r="L89" s="64"/>
      <c r="M89" s="64"/>
    </row>
    <row r="90" spans="1:13">
      <c r="A90" s="64"/>
      <c r="B90" s="63"/>
      <c r="C90" s="63"/>
      <c r="D90" s="63"/>
      <c r="E90" s="63"/>
      <c r="F90" s="63"/>
      <c r="G90" s="63"/>
      <c r="H90" s="63"/>
      <c r="I90" s="64"/>
      <c r="J90" s="64"/>
      <c r="K90" s="64"/>
      <c r="L90" s="64"/>
      <c r="M90" s="64"/>
    </row>
    <row r="91" spans="1:13">
      <c r="A91" s="64"/>
      <c r="B91" s="63"/>
      <c r="C91" s="63"/>
      <c r="D91" s="63"/>
      <c r="E91" s="63"/>
      <c r="F91" s="63"/>
      <c r="G91" s="63"/>
      <c r="H91" s="63"/>
      <c r="I91" s="64"/>
      <c r="J91" s="64"/>
      <c r="K91" s="64"/>
      <c r="L91" s="64"/>
      <c r="M91" s="64"/>
    </row>
    <row r="92" spans="1:13">
      <c r="A92" s="64"/>
      <c r="B92" s="63"/>
      <c r="C92" s="63"/>
      <c r="D92" s="63"/>
      <c r="E92" s="63"/>
      <c r="F92" s="63"/>
      <c r="G92" s="63"/>
      <c r="H92" s="63"/>
      <c r="I92" s="64"/>
      <c r="J92" s="64"/>
      <c r="K92" s="64"/>
      <c r="L92" s="64"/>
      <c r="M92" s="64"/>
    </row>
    <row r="93" spans="1:13">
      <c r="A93" s="64"/>
      <c r="B93" s="63"/>
      <c r="C93" s="63"/>
      <c r="D93" s="63"/>
      <c r="E93" s="63"/>
      <c r="F93" s="63"/>
      <c r="G93" s="63"/>
      <c r="H93" s="63"/>
      <c r="I93" s="64"/>
      <c r="J93" s="64"/>
      <c r="K93" s="64"/>
      <c r="L93" s="64"/>
      <c r="M93" s="64"/>
    </row>
    <row r="94" spans="1:13">
      <c r="A94" s="64"/>
      <c r="B94" s="63"/>
      <c r="C94" s="63"/>
      <c r="D94" s="63"/>
      <c r="E94" s="63"/>
      <c r="F94" s="63"/>
      <c r="G94" s="63"/>
      <c r="H94" s="63"/>
      <c r="I94" s="64"/>
      <c r="J94" s="64"/>
      <c r="K94" s="64"/>
      <c r="L94" s="64"/>
      <c r="M94" s="64"/>
    </row>
    <row r="95" spans="1:13">
      <c r="A95" s="64"/>
      <c r="B95" s="63"/>
      <c r="C95" s="63"/>
      <c r="D95" s="63"/>
      <c r="E95" s="63"/>
      <c r="F95" s="63"/>
      <c r="G95" s="63"/>
      <c r="H95" s="63"/>
      <c r="I95" s="64"/>
      <c r="J95" s="64"/>
      <c r="K95" s="64"/>
      <c r="L95" s="64"/>
      <c r="M95" s="64"/>
    </row>
    <row r="96" spans="1:13">
      <c r="A96" s="64"/>
      <c r="B96" s="63"/>
      <c r="C96" s="63"/>
      <c r="D96" s="63"/>
      <c r="E96" s="63"/>
      <c r="F96" s="63"/>
      <c r="G96" s="63"/>
      <c r="H96" s="63"/>
      <c r="I96" s="64"/>
      <c r="J96" s="64"/>
      <c r="K96" s="64"/>
      <c r="L96" s="64"/>
      <c r="M96" s="64"/>
    </row>
    <row r="97" spans="1:13">
      <c r="A97" s="64"/>
      <c r="B97" s="63"/>
      <c r="C97" s="63"/>
      <c r="D97" s="63"/>
      <c r="E97" s="63"/>
      <c r="F97" s="63"/>
      <c r="G97" s="63"/>
      <c r="H97" s="63"/>
      <c r="I97" s="64"/>
      <c r="J97" s="64"/>
      <c r="K97" s="64"/>
      <c r="L97" s="64"/>
      <c r="M97" s="64"/>
    </row>
  </sheetData>
  <printOptions>
    <extLst>
      <ext uri="smNativeData">
        <pm:pageFlags xmlns:pm="smNativeData" id="1653147011" printRowHead="0" printColHead="0" printHeadLine="0" printFootLine="0" autoHeightHeader="0" autoHeightFooter="0" fitToPageBoth="0"/>
      </ext>
    </extLst>
  </printOptions>
  <pageMargins left="0.700000" right="0.700000" top="0.750000" bottom="0.750000" header="0.300000" footer="0.300000"/>
  <pageSetup paperSize="1" fitToWidth="0" fitToHeight="1"/>
  <headerFooter>
    <extLst>
      <ext uri="smNativeData">
        <pm:header xmlns:pm="smNativeData" id="1653147011" l="56" r="56" t="56" b="56" borderId="0" fillId="0" vertical="0"/>
        <pm:footer xmlns:pm="smNativeData" id="1653147011" l="56" r="56" t="56" b="56" borderId="0" fillId="0" vertical="2"/>
        <pm:paperBin xmlns:pm="smNativeData" id="1653147011" Id="0" type="0" value="0"/>
        <pm:paperBin xmlns:pm="smNativeData" id="1653147011" Id="1" type="0" value="0"/>
      </ext>
    </extLst>
  </headerFooter>
  <extLst>
    <ext uri="smNativeData">
      <pm:sheetPrefs xmlns:pm="smNativeData" day="1653147011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xl/worksheets/sheet3.xml><?xml version="1.0" encoding="utf-8"?>
<worksheet xmlns="http://schemas.openxmlformats.org/spreadsheetml/2006/main" xmlns:r="http://schemas.openxmlformats.org/officeDocument/2006/relationships">
  <dimension ref="B1:S100"/>
  <sheetViews>
    <sheetView view="normal" workbookViewId="0">
      <selection activeCell="B18" sqref="B18"/>
    </sheetView>
  </sheetViews>
  <sheetFormatPr defaultRowHeight="15.40"/>
  <cols>
    <col min="1" max="1" width="5.330357" customWidth="1"/>
    <col min="2" max="3" width="11.437500" customWidth="1"/>
    <col min="4" max="4" width="9.553571" customWidth="1"/>
    <col min="5" max="5" width="10.330357" customWidth="1"/>
    <col min="6" max="6" width="15.437500" customWidth="1"/>
    <col min="7" max="7" width="10.000000" customWidth="1"/>
    <col min="8" max="8" width="12.553571" customWidth="1"/>
    <col min="9" max="9" width="16.660714" customWidth="1"/>
    <col min="10" max="10" width="10.330357" customWidth="1"/>
    <col min="11" max="12" width="11.330357" customWidth="1"/>
    <col min="13" max="13" width="9.330357" customWidth="1"/>
    <col min="14" max="14" width="11.330357" customWidth="1"/>
    <col min="15" max="15" width="5.330357" customWidth="1"/>
    <col min="16" max="16" width="11.660714" customWidth="1"/>
    <col min="17" max="17" width="12.000000" customWidth="1"/>
    <col min="18" max="18" width="8.660714" customWidth="1"/>
    <col min="19" max="19" width="11.107143" customWidth="1"/>
    <col min="20" max="20" width="8.437500" customWidth="1"/>
  </cols>
  <sheetData>
    <row r="1" spans="2:19">
      <c r="B1" s="22" t="s">
        <v>73</v>
      </c>
      <c r="C1" s="26"/>
      <c r="D1" s="26"/>
      <c r="E1" s="26"/>
      <c r="F1" s="26"/>
      <c r="G1" s="26"/>
      <c r="H1" s="26"/>
      <c r="I1" s="27"/>
      <c r="N1" s="2"/>
      <c r="S1" s="2"/>
    </row>
    <row r="2" spans="2:19">
      <c r="B2" s="22"/>
      <c r="C2" s="23"/>
      <c r="D2" s="24" t="s">
        <v>74</v>
      </c>
      <c r="E2" s="25" t="n">
        <v>200000</v>
      </c>
      <c r="F2" s="26"/>
      <c r="G2" s="26"/>
      <c r="H2" s="26"/>
      <c r="I2" s="27"/>
      <c r="N2" s="2"/>
      <c r="S2" s="2"/>
    </row>
    <row r="3" spans="2:16" ht="58.95" customHeight="1">
      <c r="B3" s="7" t="s">
        <v>75</v>
      </c>
      <c r="C3" s="8" t="s">
        <v>76</v>
      </c>
      <c r="D3" s="8" t="s">
        <v>77</v>
      </c>
      <c r="E3" s="9" t="s">
        <v>78</v>
      </c>
      <c r="F3" s="16" t="s">
        <v>79</v>
      </c>
      <c r="G3" s="8" t="s">
        <v>80</v>
      </c>
      <c r="H3" s="9" t="s">
        <v>81</v>
      </c>
      <c r="I3" s="19" t="s">
        <v>82</v>
      </c>
      <c r="P3" s="5"/>
    </row>
    <row r="4" spans="2:9">
      <c r="B4" s="10" t="s">
        <v>83</v>
      </c>
      <c r="C4" s="3" t="n">
        <v>500</v>
      </c>
      <c r="D4" s="6">
        <f>(C4/$C$19)*0.3</f>
        <v>0.000149999999999999956</v>
      </c>
      <c r="E4" s="11">
        <f>D4*$E$2</f>
        <v>30</v>
      </c>
      <c r="F4" s="17">
        <f>C4-E4</f>
        <v>470</v>
      </c>
      <c r="G4" s="6">
        <f>D4*0.9</f>
        <v>0.000135000000000000009</v>
      </c>
      <c r="H4" s="11">
        <f>G4*$E$2</f>
        <v>27</v>
      </c>
      <c r="I4" s="20">
        <f>F4-H4</f>
        <v>443</v>
      </c>
    </row>
    <row r="5" spans="2:12">
      <c r="B5" s="10" t="s">
        <v>84</v>
      </c>
      <c r="C5" s="3" t="n">
        <v>600</v>
      </c>
      <c r="D5" s="6">
        <f>(C5/$C$19)*0.3</f>
        <v>0.000180000000000000036</v>
      </c>
      <c r="E5" s="11">
        <f>D5*$E$2</f>
        <v>36</v>
      </c>
      <c r="F5" s="17">
        <f>C5-E5</f>
        <v>564</v>
      </c>
      <c r="G5" s="6">
        <f>D5*0.9</f>
        <v>0.000162000000000000028</v>
      </c>
      <c r="H5" s="11">
        <f>G5*$E$2</f>
        <v>32.3999999999999986</v>
      </c>
      <c r="I5" s="20">
        <f>F5-H5</f>
        <v>531.600000000000023</v>
      </c>
      <c r="K5" s="4" t="s">
        <v>85</v>
      </c>
      <c r="L5" t="s">
        <v>86</v>
      </c>
    </row>
    <row r="6" spans="2:12">
      <c r="B6" s="10" t="s">
        <v>87</v>
      </c>
      <c r="C6" s="3" t="n">
        <v>1000</v>
      </c>
      <c r="D6" s="6">
        <f>(C6/$C$19)*0.3</f>
        <v>0.000299999999999999911</v>
      </c>
      <c r="E6" s="11">
        <f>D6*$E$2</f>
        <v>60</v>
      </c>
      <c r="F6" s="17">
        <f>C6-E6</f>
        <v>940</v>
      </c>
      <c r="G6" s="6">
        <f>D6*0.9</f>
        <v>0.000270000000000000018</v>
      </c>
      <c r="H6" s="11">
        <f>G6*$E$2</f>
        <v>54</v>
      </c>
      <c r="I6" s="20">
        <f>F6-H6</f>
        <v>886</v>
      </c>
      <c r="L6" t="s">
        <v>88</v>
      </c>
    </row>
    <row r="7" spans="2:9">
      <c r="B7" s="10" t="s">
        <v>89</v>
      </c>
      <c r="C7" s="3" t="n">
        <v>1500</v>
      </c>
      <c r="D7" s="6">
        <f>(C7/$C$19)*0.3</f>
        <v>0.00045</v>
      </c>
      <c r="E7" s="11">
        <f>D7*$E$2</f>
        <v>90</v>
      </c>
      <c r="F7" s="17">
        <f>C7-E7</f>
        <v>1410</v>
      </c>
      <c r="G7" s="6">
        <f>D7*0.9</f>
        <v>0.000404999999999999893</v>
      </c>
      <c r="H7" s="11">
        <f>G7*$E$2</f>
        <v>81</v>
      </c>
      <c r="I7" s="20">
        <f>F7-H7</f>
        <v>1329</v>
      </c>
    </row>
    <row r="8" spans="2:9">
      <c r="B8" s="10" t="s">
        <v>90</v>
      </c>
      <c r="C8" s="3" t="n">
        <v>2000</v>
      </c>
      <c r="D8" s="6">
        <f>(C8/$C$19)*0.3</f>
        <v>0.000599999999999999822</v>
      </c>
      <c r="E8" s="11">
        <f>D8*$E$2</f>
        <v>120</v>
      </c>
      <c r="F8" s="17">
        <f>C8-E8</f>
        <v>1880</v>
      </c>
      <c r="G8" s="6">
        <f>D8*0.9</f>
        <v>0.000540000000000000036</v>
      </c>
      <c r="H8" s="11">
        <f>G8*$E$2</f>
        <v>108</v>
      </c>
      <c r="I8" s="20">
        <f>F8-H8</f>
        <v>1772</v>
      </c>
    </row>
    <row r="9" spans="2:9">
      <c r="B9" s="10" t="s">
        <v>91</v>
      </c>
      <c r="C9" s="3" t="n">
        <v>2500</v>
      </c>
      <c r="D9" s="6">
        <f>(C9/$C$19)*0.3</f>
        <v>0.00075</v>
      </c>
      <c r="E9" s="11">
        <f>D9*$E$2</f>
        <v>150</v>
      </c>
      <c r="F9" s="17">
        <f>C9-E9</f>
        <v>2350</v>
      </c>
      <c r="G9" s="6">
        <f>D9*0.9</f>
        <v>0.000675</v>
      </c>
      <c r="H9" s="11">
        <f>G9*$E$2</f>
        <v>135</v>
      </c>
      <c r="I9" s="20">
        <f>F9-H9</f>
        <v>2215</v>
      </c>
    </row>
    <row r="10" spans="2:9">
      <c r="B10" s="10" t="s">
        <v>92</v>
      </c>
      <c r="C10" s="3" t="n">
        <v>5000</v>
      </c>
      <c r="D10" s="6">
        <f>(C10/$C$19)*0.3</f>
        <v>0.0015</v>
      </c>
      <c r="E10" s="11">
        <f>D10*$E$2</f>
        <v>300</v>
      </c>
      <c r="F10" s="17">
        <f>C10-E10</f>
        <v>4700</v>
      </c>
      <c r="G10" s="6">
        <f>D10*0.9</f>
        <v>0.00135000000000000009</v>
      </c>
      <c r="H10" s="11">
        <f>G10*$E$2</f>
        <v>270</v>
      </c>
      <c r="I10" s="20">
        <f>F10-H10</f>
        <v>4430</v>
      </c>
    </row>
    <row r="11" spans="2:9">
      <c r="B11" s="10" t="s">
        <v>93</v>
      </c>
      <c r="C11" s="3" t="n">
        <v>6000</v>
      </c>
      <c r="D11" s="6">
        <f>(C11/$C$19)*0.3</f>
        <v>0.00179999999999999982</v>
      </c>
      <c r="E11" s="11">
        <f>D11*$E$2</f>
        <v>360</v>
      </c>
      <c r="F11" s="17">
        <f>C11-E11</f>
        <v>5640</v>
      </c>
      <c r="G11" s="6">
        <f>D11*0.9</f>
        <v>0.00161999999999999966</v>
      </c>
      <c r="H11" s="11">
        <f>G11*$E$2</f>
        <v>324</v>
      </c>
      <c r="I11" s="20">
        <f>F11-H11</f>
        <v>5316</v>
      </c>
    </row>
    <row r="12" spans="2:9">
      <c r="B12" s="10" t="s">
        <v>94</v>
      </c>
      <c r="C12" s="3" t="n">
        <v>10000</v>
      </c>
      <c r="D12" s="6">
        <f>(C12/$C$19)*0.3</f>
        <v>0.003</v>
      </c>
      <c r="E12" s="11">
        <f>D12*$E$2</f>
        <v>600</v>
      </c>
      <c r="F12" s="17">
        <f>C12-E12</f>
        <v>9400</v>
      </c>
      <c r="G12" s="6">
        <f>D12*0.9</f>
        <v>0.00270000000000000018</v>
      </c>
      <c r="H12" s="11">
        <f>G12*$E$2</f>
        <v>540</v>
      </c>
      <c r="I12" s="20">
        <f>F12-H12</f>
        <v>8860</v>
      </c>
    </row>
    <row r="13" spans="2:9">
      <c r="B13" s="10" t="s">
        <v>95</v>
      </c>
      <c r="C13" s="3" t="n">
        <v>20000</v>
      </c>
      <c r="D13" s="6">
        <f>(C13/$C$19)*0.3</f>
        <v>0.006</v>
      </c>
      <c r="E13" s="11">
        <f>D13*$E$2</f>
        <v>1200</v>
      </c>
      <c r="F13" s="17">
        <f>C13-E13</f>
        <v>18800</v>
      </c>
      <c r="G13" s="6">
        <f>D13*0.9</f>
        <v>0.00540000000000000036</v>
      </c>
      <c r="H13" s="11">
        <f>G13*$E$2</f>
        <v>1080</v>
      </c>
      <c r="I13" s="20">
        <f>F13-H13</f>
        <v>17720</v>
      </c>
    </row>
    <row r="14" spans="2:9">
      <c r="B14" s="10" t="s">
        <v>96</v>
      </c>
      <c r="C14" s="3" t="n">
        <v>30000</v>
      </c>
      <c r="D14" s="6">
        <f>(C14/$C$19)*0.3</f>
        <v>0.009</v>
      </c>
      <c r="E14" s="11">
        <f>D14*$E$2</f>
        <v>1800</v>
      </c>
      <c r="F14" s="17">
        <f>C14-E14</f>
        <v>28200</v>
      </c>
      <c r="G14" s="6">
        <f>D14*0.9</f>
        <v>0.00809999999999999787</v>
      </c>
      <c r="H14" s="11">
        <f>G14*$E$2</f>
        <v>1620</v>
      </c>
      <c r="I14" s="20">
        <f>F14-H14</f>
        <v>26580</v>
      </c>
    </row>
    <row r="15" spans="2:9">
      <c r="B15" s="10" t="s">
        <v>97</v>
      </c>
      <c r="C15" s="3" t="n">
        <v>100000</v>
      </c>
      <c r="D15" s="6">
        <f>(C15/$C$19)*0.3</f>
        <v>0.03</v>
      </c>
      <c r="E15" s="11">
        <f>D15*$E$2</f>
        <v>6000</v>
      </c>
      <c r="F15" s="17">
        <f>C15-E15</f>
        <v>94000</v>
      </c>
      <c r="G15" s="6">
        <f>D15*0.9</f>
        <v>0.0270000000000000018</v>
      </c>
      <c r="H15" s="11">
        <f>G15*$E$2</f>
        <v>5400</v>
      </c>
      <c r="I15" s="20">
        <f>F15-H15</f>
        <v>88600</v>
      </c>
    </row>
    <row r="16" spans="2:9">
      <c r="B16" s="10" t="s">
        <v>98</v>
      </c>
      <c r="C16" s="3" t="n">
        <v>180000</v>
      </c>
      <c r="D16" s="6">
        <f>(C16/$C$19)*0.3</f>
        <v>0.0540000000000000036</v>
      </c>
      <c r="E16" s="11">
        <f>D16*$E$2</f>
        <v>10800</v>
      </c>
      <c r="F16" s="17">
        <f>C16-E16</f>
        <v>169200</v>
      </c>
      <c r="G16" s="6">
        <f>D16*0.9</f>
        <v>0.0485999999999999943</v>
      </c>
      <c r="H16" s="11">
        <f>G16*$E$2</f>
        <v>9720</v>
      </c>
      <c r="I16" s="20">
        <f>F16-H16</f>
        <v>159480</v>
      </c>
    </row>
    <row r="17" spans="2:9">
      <c r="B17" s="10" t="s">
        <v>99</v>
      </c>
      <c r="C17" s="3" t="n">
        <v>270000</v>
      </c>
      <c r="D17" s="6">
        <f>(C17/$C$19)*0.3</f>
        <v>0.0810000000000000142</v>
      </c>
      <c r="E17" s="11">
        <f>D17*$E$2</f>
        <v>16200</v>
      </c>
      <c r="F17" s="17">
        <f>C17-E17</f>
        <v>253800</v>
      </c>
      <c r="G17" s="6">
        <f>D17*0.9</f>
        <v>0.0729000000000000092</v>
      </c>
      <c r="H17" s="11">
        <f>G17*$E$2</f>
        <v>14580</v>
      </c>
      <c r="I17" s="20">
        <f>F17-H17</f>
        <v>239220</v>
      </c>
    </row>
    <row r="18" spans="2:9">
      <c r="B18" s="12" t="s">
        <v>100</v>
      </c>
      <c r="C18" s="13" t="n">
        <v>370900</v>
      </c>
      <c r="D18" s="14">
        <f>(C18/$C$19)*0.3</f>
        <v>0.111270000000000002</v>
      </c>
      <c r="E18" s="15">
        <f>D18*$E$2</f>
        <v>22254</v>
      </c>
      <c r="F18" s="18">
        <f>C18-E18</f>
        <v>348646</v>
      </c>
      <c r="G18" s="14">
        <f>D18*0.9</f>
        <v>0.100143000000000004</v>
      </c>
      <c r="H18" s="15">
        <f>G18*$E$2</f>
        <v>20028.5999999999985</v>
      </c>
      <c r="I18" s="21">
        <f>F18-H18</f>
        <v>328617.400000000023</v>
      </c>
    </row>
    <row r="19" spans="2:9">
      <c r="B19" s="4" t="s">
        <v>52</v>
      </c>
      <c r="C19" s="2">
        <f>SUM(C4:C18)</f>
        <v>1000000</v>
      </c>
      <c r="D19" s="41">
        <f>SUM(D4:D18)</f>
        <v>0.3</v>
      </c>
      <c r="E19" s="2"/>
      <c r="F19" s="2">
        <f>SUM(F4:F18)</f>
        <v>940000</v>
      </c>
      <c r="G19" s="41">
        <f>SUM(G4:G18)</f>
        <v>0.270000000000000018</v>
      </c>
      <c r="H19" s="2"/>
      <c r="I19" s="2">
        <f>SUM(I4:I18)</f>
        <v>886000</v>
      </c>
    </row>
    <row r="20" spans="5:5">
      <c r="E20" s="2"/>
    </row>
    <row r="21" spans="2:9">
      <c r="B21" s="22" t="s">
        <v>101</v>
      </c>
      <c r="C21" s="26"/>
      <c r="D21" s="26"/>
      <c r="E21" s="26"/>
      <c r="F21" s="26"/>
      <c r="G21" s="26"/>
      <c r="H21" s="26"/>
      <c r="I21" s="27"/>
    </row>
    <row r="22" spans="2:9">
      <c r="B22" s="22"/>
      <c r="C22" s="23"/>
      <c r="D22" s="24" t="s">
        <v>74</v>
      </c>
      <c r="E22" s="25">
        <f>E2</f>
        <v>200000</v>
      </c>
      <c r="F22" s="26"/>
      <c r="G22" s="26"/>
      <c r="H22" s="26"/>
      <c r="I22" s="27"/>
    </row>
    <row r="23" spans="2:9">
      <c r="B23" s="7" t="s">
        <v>75</v>
      </c>
      <c r="C23" s="8" t="s">
        <v>76</v>
      </c>
      <c r="D23" s="8" t="s">
        <v>77</v>
      </c>
      <c r="E23" s="9" t="s">
        <v>78</v>
      </c>
      <c r="F23" s="16" t="s">
        <v>79</v>
      </c>
      <c r="G23" s="8" t="s">
        <v>80</v>
      </c>
      <c r="H23" s="9" t="s">
        <v>81</v>
      </c>
      <c r="I23" s="19" t="s">
        <v>82</v>
      </c>
    </row>
    <row r="24" spans="2:9">
      <c r="B24" s="10" t="s">
        <v>83</v>
      </c>
      <c r="C24" s="3" t="n">
        <v>500</v>
      </c>
      <c r="D24" s="6">
        <f>(C24/$C$19)*0.3</f>
        <v>0.000149999999999999956</v>
      </c>
      <c r="E24" s="11">
        <f>D24*$E$2</f>
        <v>30</v>
      </c>
      <c r="F24" s="17">
        <f>C24-E24</f>
        <v>470</v>
      </c>
      <c r="G24" s="6">
        <f>D24*0.9</f>
        <v>0.000135000000000000009</v>
      </c>
      <c r="H24" s="11">
        <f>G24*$E$2</f>
        <v>27</v>
      </c>
      <c r="I24" s="20">
        <f>F24-H24</f>
        <v>443</v>
      </c>
    </row>
    <row r="25" spans="2:9">
      <c r="B25" s="10" t="s">
        <v>84</v>
      </c>
      <c r="C25" s="3" t="n">
        <v>600</v>
      </c>
      <c r="D25" s="6">
        <f>(C25/$C$19)*0.3</f>
        <v>0.000180000000000000036</v>
      </c>
      <c r="E25" s="11">
        <f>D25*$E$2</f>
        <v>36</v>
      </c>
      <c r="F25" s="17">
        <f>C25-E25</f>
        <v>564</v>
      </c>
      <c r="G25" s="6">
        <f>D25*0.9</f>
        <v>0.000162000000000000028</v>
      </c>
      <c r="H25" s="11">
        <f>G25*$E$2</f>
        <v>32.3999999999999986</v>
      </c>
      <c r="I25" s="20">
        <f>F25-H25</f>
        <v>531.600000000000023</v>
      </c>
    </row>
    <row r="26" spans="2:9">
      <c r="B26" s="10" t="s">
        <v>87</v>
      </c>
      <c r="C26" s="3" t="n">
        <v>1000</v>
      </c>
      <c r="D26" s="6">
        <f>(C26/$C$19)*0.3</f>
        <v>0.000299999999999999911</v>
      </c>
      <c r="E26" s="11">
        <f>D26*$E$2</f>
        <v>60</v>
      </c>
      <c r="F26" s="17">
        <f>C26-E26</f>
        <v>940</v>
      </c>
      <c r="G26" s="6">
        <f>D26*0.9</f>
        <v>0.000270000000000000018</v>
      </c>
      <c r="H26" s="11">
        <f>G26*$E$2</f>
        <v>54</v>
      </c>
      <c r="I26" s="20">
        <f>F26-H26</f>
        <v>886</v>
      </c>
    </row>
    <row r="27" spans="2:9">
      <c r="B27" s="10" t="s">
        <v>89</v>
      </c>
      <c r="C27" s="3" t="n">
        <v>1500</v>
      </c>
      <c r="D27" s="6">
        <f>(C27/$C$19)*0.3</f>
        <v>0.00045</v>
      </c>
      <c r="E27" s="11">
        <f>D27*$E$2</f>
        <v>90</v>
      </c>
      <c r="F27" s="17">
        <f>C27-E27</f>
        <v>1410</v>
      </c>
      <c r="G27" s="6">
        <f>D27*0.9</f>
        <v>0.000404999999999999893</v>
      </c>
      <c r="H27" s="11">
        <f>G27*$E$2</f>
        <v>81</v>
      </c>
      <c r="I27" s="20">
        <f>F27-H27</f>
        <v>1329</v>
      </c>
    </row>
    <row r="28" spans="2:9">
      <c r="B28" s="10" t="s">
        <v>90</v>
      </c>
      <c r="C28" s="3" t="n">
        <v>2000</v>
      </c>
      <c r="D28" s="6">
        <f>(C28/$C$19)*0.3</f>
        <v>0.000599999999999999822</v>
      </c>
      <c r="E28" s="11">
        <f>D28*$E$2</f>
        <v>120</v>
      </c>
      <c r="F28" s="17">
        <f>C28-E28</f>
        <v>1880</v>
      </c>
      <c r="G28" s="6">
        <f>D28*0.9</f>
        <v>0.000540000000000000036</v>
      </c>
      <c r="H28" s="11">
        <f>G28*$E$2</f>
        <v>108</v>
      </c>
      <c r="I28" s="20">
        <f>F28-H28</f>
        <v>1772</v>
      </c>
    </row>
    <row r="29" spans="2:9">
      <c r="B29" s="10" t="s">
        <v>91</v>
      </c>
      <c r="C29" s="3" t="n">
        <v>2500</v>
      </c>
      <c r="D29" s="6">
        <f>(C29/$C$19)*0.3</f>
        <v>0.00075</v>
      </c>
      <c r="E29" s="11">
        <f>D29*$E$2</f>
        <v>150</v>
      </c>
      <c r="F29" s="17">
        <f>C29-E29</f>
        <v>2350</v>
      </c>
      <c r="G29" s="6">
        <f>D29*0.9</f>
        <v>0.000675</v>
      </c>
      <c r="H29" s="11">
        <f>G29*$E$2</f>
        <v>135</v>
      </c>
      <c r="I29" s="20">
        <f>F29-H29</f>
        <v>2215</v>
      </c>
    </row>
    <row r="30" spans="2:9">
      <c r="B30" s="10" t="s">
        <v>92</v>
      </c>
      <c r="C30" s="3" t="n">
        <v>5000</v>
      </c>
      <c r="D30" s="6">
        <f>(C30/$C$19)*0.3</f>
        <v>0.0015</v>
      </c>
      <c r="E30" s="11">
        <f>D30*$E$2</f>
        <v>300</v>
      </c>
      <c r="F30" s="17">
        <f>C30-E30</f>
        <v>4700</v>
      </c>
      <c r="G30" s="6">
        <f>D30*0.9</f>
        <v>0.00135000000000000009</v>
      </c>
      <c r="H30" s="11">
        <f>G30*$E$2</f>
        <v>270</v>
      </c>
      <c r="I30" s="20">
        <f>F30-H30</f>
        <v>4430</v>
      </c>
    </row>
    <row r="31" spans="2:9">
      <c r="B31" s="10" t="s">
        <v>93</v>
      </c>
      <c r="C31" s="3" t="n">
        <v>6000</v>
      </c>
      <c r="D31" s="6">
        <f>(C31/$C$19)*0.3</f>
        <v>0.00179999999999999982</v>
      </c>
      <c r="E31" s="11">
        <f>D31*$E$2</f>
        <v>360</v>
      </c>
      <c r="F31" s="17">
        <f>C31-E31</f>
        <v>5640</v>
      </c>
      <c r="G31" s="6">
        <f>D31*0.9</f>
        <v>0.00161999999999999966</v>
      </c>
      <c r="H31" s="11">
        <f>G31*$E$2</f>
        <v>324</v>
      </c>
      <c r="I31" s="20">
        <f>F31-H31</f>
        <v>5316</v>
      </c>
    </row>
    <row r="32" spans="2:9">
      <c r="B32" s="43" t="s">
        <v>94</v>
      </c>
      <c r="C32" s="44" t="n">
        <v>10000</v>
      </c>
      <c r="D32" s="6">
        <f>(C32/$C$19)*0.3</f>
        <v>0.003</v>
      </c>
      <c r="E32" s="46">
        <f>D32*$E$2</f>
        <v>600</v>
      </c>
      <c r="F32" s="47">
        <f>C32-E32</f>
        <v>9400</v>
      </c>
      <c r="G32" s="45">
        <f>D32*0.9</f>
        <v>0.00270000000000000018</v>
      </c>
      <c r="H32" s="46">
        <f>G32*$E$2</f>
        <v>540</v>
      </c>
      <c r="I32" s="48">
        <f>F32-H32</f>
        <v>8860</v>
      </c>
    </row>
    <row r="33" spans="2:9">
      <c r="B33" s="34" t="s">
        <v>95</v>
      </c>
      <c r="C33" s="35" t="n">
        <v>20000</v>
      </c>
      <c r="D33" s="36">
        <f>(C33/$C$19)*0.3</f>
        <v>0.006</v>
      </c>
      <c r="E33" s="37">
        <f>D33*$E$2</f>
        <v>1200</v>
      </c>
      <c r="F33" s="38">
        <f>C33-E33</f>
        <v>18800</v>
      </c>
      <c r="G33" s="36">
        <f>D33*0.9</f>
        <v>0.00540000000000000036</v>
      </c>
      <c r="H33" s="37">
        <f>G33*$E$2</f>
        <v>1080</v>
      </c>
      <c r="I33" s="39">
        <f>F33-H33</f>
        <v>17720</v>
      </c>
    </row>
    <row r="34" spans="2:9">
      <c r="B34" s="28" t="s">
        <v>96</v>
      </c>
      <c r="C34" s="29" t="n">
        <v>30000</v>
      </c>
      <c r="D34" s="30">
        <f>(C34/$C$19)*0.3</f>
        <v>0.009</v>
      </c>
      <c r="E34" s="31" t="n">
        <v>0</v>
      </c>
      <c r="F34" s="32">
        <f>C34-E34</f>
        <v>30000</v>
      </c>
      <c r="G34" s="30">
        <f>D34+$L$38</f>
        <v>0.00914730000000000132</v>
      </c>
      <c r="H34" s="31">
        <f>G34*$E$2</f>
        <v>1829.46000000000004</v>
      </c>
      <c r="I34" s="33">
        <f>F34-H34</f>
        <v>28170.5400000000009</v>
      </c>
    </row>
    <row r="35" spans="2:12">
      <c r="B35" s="10" t="s">
        <v>97</v>
      </c>
      <c r="C35" s="3" t="n">
        <v>100000</v>
      </c>
      <c r="D35" s="6">
        <f>(C35/$C$19)*0.3</f>
        <v>0.03</v>
      </c>
      <c r="E35" s="11" t="n">
        <v>0</v>
      </c>
      <c r="F35" s="17">
        <f>C35-E35</f>
        <v>100000</v>
      </c>
      <c r="G35" s="30">
        <f>D35+$L$38</f>
        <v>0.0301473000000000013</v>
      </c>
      <c r="H35" s="11">
        <f>G35*$E$2</f>
        <v>6029.46000000000004</v>
      </c>
      <c r="I35" s="20">
        <f>F35-H35</f>
        <v>93970.5399999999936</v>
      </c>
      <c r="K35" s="4" t="s">
        <v>102</v>
      </c>
      <c r="L35" s="41">
        <f>SUM(D24:D33)</f>
        <v>0.0147299999999999986</v>
      </c>
    </row>
    <row r="36" spans="2:12">
      <c r="B36" s="10" t="s">
        <v>98</v>
      </c>
      <c r="C36" s="3" t="n">
        <v>180000</v>
      </c>
      <c r="D36" s="6">
        <f>(C36/$C$19)*0.3</f>
        <v>0.0540000000000000036</v>
      </c>
      <c r="E36" s="11" t="n">
        <v>0</v>
      </c>
      <c r="F36" s="17">
        <f>C36-E36</f>
        <v>180000</v>
      </c>
      <c r="G36" s="30">
        <f>D36+$L$38</f>
        <v>0.054147299999999996</v>
      </c>
      <c r="H36" s="11">
        <f>G36*$E$2</f>
        <v>10829.4599999999991</v>
      </c>
      <c r="I36" s="20">
        <f>F36-H36</f>
        <v>169170.540000000008</v>
      </c>
      <c r="K36" s="4" t="s">
        <v>103</v>
      </c>
      <c r="L36" s="41">
        <f>SUM(G24:G33)</f>
        <v>0.0132569999999999988</v>
      </c>
    </row>
    <row r="37" spans="2:12">
      <c r="B37" s="10" t="s">
        <v>99</v>
      </c>
      <c r="C37" s="3" t="n">
        <v>270000</v>
      </c>
      <c r="D37" s="6">
        <f>(C37/$C$19)*0.3</f>
        <v>0.0810000000000000142</v>
      </c>
      <c r="E37" s="11" t="n">
        <v>0</v>
      </c>
      <c r="F37" s="17">
        <f>C37-E37</f>
        <v>270000</v>
      </c>
      <c r="G37" s="30">
        <f>D37+$L$38</f>
        <v>0.0811473000000000155</v>
      </c>
      <c r="H37" s="11">
        <f>G37*$E$2</f>
        <v>16229.4599999999991</v>
      </c>
      <c r="I37" s="20">
        <f>F37-H37</f>
        <v>253770.540000000008</v>
      </c>
      <c r="K37" s="4" t="s">
        <v>104</v>
      </c>
      <c r="L37" s="41">
        <f>L35-L36</f>
        <v>0.00147299999999999986</v>
      </c>
    </row>
    <row r="38" spans="2:12">
      <c r="B38" s="12" t="s">
        <v>100</v>
      </c>
      <c r="C38" s="13" t="n">
        <v>370900</v>
      </c>
      <c r="D38" s="14">
        <f>(C38/$C$19)*0.3</f>
        <v>0.111270000000000002</v>
      </c>
      <c r="E38" s="15" t="n">
        <v>0</v>
      </c>
      <c r="F38" s="18">
        <f>C38-E38</f>
        <v>370900</v>
      </c>
      <c r="G38" s="14">
        <f>D38+$L$38</f>
        <v>0.111417300000000008</v>
      </c>
      <c r="H38" s="15">
        <f>G38*$E$2</f>
        <v>22283.4599999999991</v>
      </c>
      <c r="I38" s="21">
        <f>F38-H38</f>
        <v>348616.539999999979</v>
      </c>
      <c r="K38" s="4" t="s">
        <v>105</v>
      </c>
      <c r="L38" s="42">
        <f>L37/10</f>
        <v>0.000147299999999999986</v>
      </c>
    </row>
    <row r="39" spans="2:9">
      <c r="B39" s="4" t="s">
        <v>52</v>
      </c>
      <c r="C39" s="2">
        <f>SUM(C24:C38)</f>
        <v>1000000</v>
      </c>
      <c r="D39" s="41">
        <f>SUM(D24:D38)</f>
        <v>0.3</v>
      </c>
      <c r="E39" s="2"/>
      <c r="F39" s="2">
        <f>SUM(F24:F38)</f>
        <v>997054</v>
      </c>
      <c r="G39" s="41">
        <f>SUM(G24:G38)</f>
        <v>0.299263499999999993</v>
      </c>
      <c r="H39" s="2"/>
      <c r="I39" s="2">
        <f>SUM(I24:I38)</f>
        <v>937201.300000000047</v>
      </c>
    </row>
    <row r="41" spans="2:9" ht="30" customHeight="1">
      <c r="B41" s="54" t="s">
        <v>106</v>
      </c>
      <c r="C41" s="55"/>
      <c r="D41" s="55"/>
      <c r="E41" s="55"/>
      <c r="F41" s="55"/>
      <c r="G41" s="55"/>
      <c r="H41" s="55"/>
      <c r="I41" s="56"/>
    </row>
    <row r="42" spans="2:9">
      <c r="B42" s="22"/>
      <c r="C42" s="23"/>
      <c r="D42" s="24" t="s">
        <v>74</v>
      </c>
      <c r="E42" s="25">
        <f>E22</f>
        <v>200000</v>
      </c>
      <c r="F42" s="26"/>
      <c r="G42" s="26"/>
      <c r="H42" s="26"/>
      <c r="I42" s="27"/>
    </row>
    <row r="43" spans="2:9">
      <c r="B43" s="7" t="s">
        <v>75</v>
      </c>
      <c r="C43" s="8" t="s">
        <v>76</v>
      </c>
      <c r="D43" s="8" t="s">
        <v>77</v>
      </c>
      <c r="E43" s="9" t="s">
        <v>107</v>
      </c>
      <c r="F43" s="16" t="s">
        <v>108</v>
      </c>
      <c r="G43" s="8" t="s">
        <v>80</v>
      </c>
      <c r="H43" s="9" t="s">
        <v>109</v>
      </c>
      <c r="I43" s="19" t="s">
        <v>110</v>
      </c>
    </row>
    <row r="44" spans="2:9">
      <c r="B44" s="10" t="s">
        <v>83</v>
      </c>
      <c r="C44" s="3" t="n">
        <v>500</v>
      </c>
      <c r="D44" s="6">
        <f>(C44/$C$19)*0.3</f>
        <v>0.000149999999999999956</v>
      </c>
      <c r="E44" s="11">
        <f>D44*$E$2</f>
        <v>30</v>
      </c>
      <c r="F44" s="17">
        <f>C44</f>
        <v>500</v>
      </c>
      <c r="G44" s="6">
        <f>D44</f>
        <v>0.000149999999999999956</v>
      </c>
      <c r="H44" s="11">
        <f>G44*$E$2</f>
        <v>30</v>
      </c>
      <c r="I44" s="20">
        <f>F44</f>
        <v>500</v>
      </c>
    </row>
    <row r="45" spans="2:9">
      <c r="B45" s="10" t="s">
        <v>84</v>
      </c>
      <c r="C45" s="3" t="n">
        <v>600</v>
      </c>
      <c r="D45" s="6">
        <f>(C45/$C$19)*0.3</f>
        <v>0.000180000000000000036</v>
      </c>
      <c r="E45" s="11">
        <f>D45*$E$2</f>
        <v>36</v>
      </c>
      <c r="F45" s="17">
        <f>C45</f>
        <v>600</v>
      </c>
      <c r="G45" s="6">
        <f>D45</f>
        <v>0.000180000000000000036</v>
      </c>
      <c r="H45" s="11">
        <f>G45*$E$2</f>
        <v>36</v>
      </c>
      <c r="I45" s="20">
        <f>F45</f>
        <v>600</v>
      </c>
    </row>
    <row r="46" spans="2:9">
      <c r="B46" s="10" t="s">
        <v>87</v>
      </c>
      <c r="C46" s="3" t="n">
        <v>1000</v>
      </c>
      <c r="D46" s="6">
        <f>(C46/$C$19)*0.3</f>
        <v>0.000299999999999999911</v>
      </c>
      <c r="E46" s="11">
        <f>D46*$E$2</f>
        <v>60</v>
      </c>
      <c r="F46" s="17">
        <f>C46</f>
        <v>1000</v>
      </c>
      <c r="G46" s="6">
        <f>D46</f>
        <v>0.000299999999999999911</v>
      </c>
      <c r="H46" s="11">
        <f>G46*$E$2</f>
        <v>60</v>
      </c>
      <c r="I46" s="20">
        <f>F46</f>
        <v>1000</v>
      </c>
    </row>
    <row r="47" spans="2:9">
      <c r="B47" s="10" t="s">
        <v>89</v>
      </c>
      <c r="C47" s="3" t="n">
        <v>1500</v>
      </c>
      <c r="D47" s="6">
        <f>(C47/$C$19)*0.3</f>
        <v>0.00045</v>
      </c>
      <c r="E47" s="11">
        <f>D47*$E$2</f>
        <v>90</v>
      </c>
      <c r="F47" s="17">
        <f>C47</f>
        <v>1500</v>
      </c>
      <c r="G47" s="6">
        <f>D47</f>
        <v>0.00045</v>
      </c>
      <c r="H47" s="11">
        <f>G47*$E$2</f>
        <v>90</v>
      </c>
      <c r="I47" s="20">
        <f>F47</f>
        <v>1500</v>
      </c>
    </row>
    <row r="48" spans="2:9">
      <c r="B48" s="10" t="s">
        <v>90</v>
      </c>
      <c r="C48" s="3" t="n">
        <v>2000</v>
      </c>
      <c r="D48" s="6">
        <f>(C48/$C$19)*0.3</f>
        <v>0.000599999999999999822</v>
      </c>
      <c r="E48" s="11">
        <f>D48*$E$2</f>
        <v>120</v>
      </c>
      <c r="F48" s="17">
        <f>C48</f>
        <v>2000</v>
      </c>
      <c r="G48" s="6">
        <f>D48</f>
        <v>0.000599999999999999822</v>
      </c>
      <c r="H48" s="11">
        <f>G48*$E$2</f>
        <v>120</v>
      </c>
      <c r="I48" s="20">
        <f>F48</f>
        <v>2000</v>
      </c>
    </row>
    <row r="49" spans="2:9">
      <c r="B49" s="10" t="s">
        <v>91</v>
      </c>
      <c r="C49" s="3" t="n">
        <v>2500</v>
      </c>
      <c r="D49" s="6">
        <f>(C49/$C$19)*0.3</f>
        <v>0.00075</v>
      </c>
      <c r="E49" s="11">
        <f>D49*$E$2</f>
        <v>150</v>
      </c>
      <c r="F49" s="17">
        <f>C49</f>
        <v>2500</v>
      </c>
      <c r="G49" s="6">
        <f>D49</f>
        <v>0.00075</v>
      </c>
      <c r="H49" s="11">
        <f>G49*$E$2</f>
        <v>150</v>
      </c>
      <c r="I49" s="20">
        <f>F49</f>
        <v>2500</v>
      </c>
    </row>
    <row r="50" spans="2:9">
      <c r="B50" s="10" t="s">
        <v>92</v>
      </c>
      <c r="C50" s="3" t="n">
        <v>5000</v>
      </c>
      <c r="D50" s="6">
        <f>(C50/$C$19)*0.3</f>
        <v>0.0015</v>
      </c>
      <c r="E50" s="11">
        <f>D50*$E$2</f>
        <v>300</v>
      </c>
      <c r="F50" s="17">
        <f>C50</f>
        <v>5000</v>
      </c>
      <c r="G50" s="6">
        <f>D50</f>
        <v>0.0015</v>
      </c>
      <c r="H50" s="11">
        <f>G50*$E$2</f>
        <v>300</v>
      </c>
      <c r="I50" s="20">
        <f>F50</f>
        <v>5000</v>
      </c>
    </row>
    <row r="51" spans="2:9">
      <c r="B51" s="10" t="s">
        <v>93</v>
      </c>
      <c r="C51" s="3" t="n">
        <v>6000</v>
      </c>
      <c r="D51" s="6">
        <f>(C51/$C$19)*0.3</f>
        <v>0.00179999999999999982</v>
      </c>
      <c r="E51" s="11">
        <f>D51*$E$2</f>
        <v>360</v>
      </c>
      <c r="F51" s="17">
        <f>C51</f>
        <v>6000</v>
      </c>
      <c r="G51" s="6">
        <f>D51</f>
        <v>0.00179999999999999982</v>
      </c>
      <c r="H51" s="11">
        <f>G51*$E$2</f>
        <v>360</v>
      </c>
      <c r="I51" s="20">
        <f>F51</f>
        <v>6000</v>
      </c>
    </row>
    <row r="52" spans="2:9">
      <c r="B52" s="10" t="s">
        <v>94</v>
      </c>
      <c r="C52" s="3" t="n">
        <v>10000</v>
      </c>
      <c r="D52" s="6">
        <f>(C52/$C$19)*0.3</f>
        <v>0.003</v>
      </c>
      <c r="E52" s="11">
        <f>D52*$E$2</f>
        <v>600</v>
      </c>
      <c r="F52" s="17">
        <f>C52</f>
        <v>10000</v>
      </c>
      <c r="G52" s="6">
        <f>D52</f>
        <v>0.003</v>
      </c>
      <c r="H52" s="11">
        <f>G52*$E$2</f>
        <v>600</v>
      </c>
      <c r="I52" s="20">
        <f>F52</f>
        <v>10000</v>
      </c>
    </row>
    <row r="53" spans="2:9">
      <c r="B53" s="10" t="s">
        <v>95</v>
      </c>
      <c r="C53" s="3" t="n">
        <v>20000</v>
      </c>
      <c r="D53" s="6">
        <f>(C53/$C$19)*0.3</f>
        <v>0.006</v>
      </c>
      <c r="E53" s="11">
        <f>D53*$E$2</f>
        <v>1200</v>
      </c>
      <c r="F53" s="17">
        <f>C53</f>
        <v>20000</v>
      </c>
      <c r="G53" s="6">
        <f>D53</f>
        <v>0.006</v>
      </c>
      <c r="H53" s="11">
        <f>G53*$E$2</f>
        <v>1200</v>
      </c>
      <c r="I53" s="20">
        <f>F53</f>
        <v>20000</v>
      </c>
    </row>
    <row r="54" spans="2:9">
      <c r="B54" s="10" t="s">
        <v>96</v>
      </c>
      <c r="C54" s="3" t="n">
        <v>30000</v>
      </c>
      <c r="D54" s="6">
        <f>(C54/$C$19)*0.3</f>
        <v>0.009</v>
      </c>
      <c r="E54" s="11">
        <f>D54*$E$2</f>
        <v>1800</v>
      </c>
      <c r="F54" s="17">
        <f>C54</f>
        <v>30000</v>
      </c>
      <c r="G54" s="6">
        <f>D54</f>
        <v>0.009</v>
      </c>
      <c r="H54" s="11">
        <f>G54*$E$2</f>
        <v>1800</v>
      </c>
      <c r="I54" s="20">
        <f>F54</f>
        <v>30000</v>
      </c>
    </row>
    <row r="55" spans="2:9">
      <c r="B55" s="10" t="s">
        <v>97</v>
      </c>
      <c r="C55" s="3" t="n">
        <v>100000</v>
      </c>
      <c r="D55" s="6">
        <f>(C55/$C$19)*0.3</f>
        <v>0.03</v>
      </c>
      <c r="E55" s="11">
        <f>D55*$E$2</f>
        <v>6000</v>
      </c>
      <c r="F55" s="17">
        <f>C55</f>
        <v>100000</v>
      </c>
      <c r="G55" s="6">
        <f>D55</f>
        <v>0.03</v>
      </c>
      <c r="H55" s="11">
        <f>G55*$E$2</f>
        <v>6000</v>
      </c>
      <c r="I55" s="20">
        <f>F55</f>
        <v>100000</v>
      </c>
    </row>
    <row r="56" spans="2:9">
      <c r="B56" s="10" t="s">
        <v>98</v>
      </c>
      <c r="C56" s="3" t="n">
        <v>180000</v>
      </c>
      <c r="D56" s="6">
        <f>(C56/$C$19)*0.3</f>
        <v>0.0540000000000000036</v>
      </c>
      <c r="E56" s="11">
        <f>D56*$E$2</f>
        <v>10800</v>
      </c>
      <c r="F56" s="17">
        <f>C56</f>
        <v>180000</v>
      </c>
      <c r="G56" s="6">
        <f>D56</f>
        <v>0.0540000000000000036</v>
      </c>
      <c r="H56" s="11">
        <f>G56*$E$2</f>
        <v>10800</v>
      </c>
      <c r="I56" s="20">
        <f>F56</f>
        <v>180000</v>
      </c>
    </row>
    <row r="57" spans="2:9">
      <c r="B57" s="10" t="s">
        <v>99</v>
      </c>
      <c r="C57" s="3" t="n">
        <v>270000</v>
      </c>
      <c r="D57" s="6">
        <f>(C57/$C$19)*0.3</f>
        <v>0.0810000000000000142</v>
      </c>
      <c r="E57" s="11">
        <f>D57*$E$2</f>
        <v>16200</v>
      </c>
      <c r="F57" s="17">
        <f>C57</f>
        <v>270000</v>
      </c>
      <c r="G57" s="6">
        <f>D57</f>
        <v>0.0810000000000000142</v>
      </c>
      <c r="H57" s="11">
        <f>G57*$E$2</f>
        <v>16200</v>
      </c>
      <c r="I57" s="20">
        <f>F57</f>
        <v>270000</v>
      </c>
    </row>
    <row r="58" spans="2:9">
      <c r="B58" s="12" t="s">
        <v>100</v>
      </c>
      <c r="C58" s="13" t="n">
        <v>370900</v>
      </c>
      <c r="D58" s="14">
        <f>(C58/$C$19)*0.3</f>
        <v>0.111270000000000002</v>
      </c>
      <c r="E58" s="15">
        <f>D58*$E$2</f>
        <v>22254</v>
      </c>
      <c r="F58" s="18">
        <f>C58</f>
        <v>370900</v>
      </c>
      <c r="G58" s="14">
        <f>D58</f>
        <v>0.111270000000000002</v>
      </c>
      <c r="H58" s="15">
        <f>G58*$E$2</f>
        <v>22254</v>
      </c>
      <c r="I58" s="21">
        <f>F58</f>
        <v>370900</v>
      </c>
    </row>
    <row r="59" spans="2:9">
      <c r="B59" s="4" t="s">
        <v>52</v>
      </c>
      <c r="C59" s="2">
        <f>SUM(C44:C58)</f>
        <v>1000000</v>
      </c>
      <c r="D59" s="41">
        <f>SUM(D44:D58)</f>
        <v>0.3</v>
      </c>
      <c r="E59" s="2"/>
      <c r="F59" s="2">
        <f>SUM(F44:F58)</f>
        <v>1000000</v>
      </c>
      <c r="G59" s="41">
        <f>SUM(G44:G58)</f>
        <v>0.3</v>
      </c>
      <c r="H59" s="2"/>
      <c r="I59" s="2">
        <f>SUM(I44:I58)</f>
        <v>1000000</v>
      </c>
    </row>
    <row r="61" spans="2:9" ht="13.95" customHeight="1">
      <c r="B61" s="54" t="s">
        <v>111</v>
      </c>
      <c r="C61" s="55"/>
      <c r="D61" s="55"/>
      <c r="E61" s="55"/>
      <c r="F61" s="55"/>
      <c r="G61" s="55"/>
      <c r="H61" s="55"/>
      <c r="I61" s="56"/>
    </row>
    <row r="62" spans="2:9">
      <c r="B62" s="22"/>
      <c r="C62" s="23"/>
      <c r="D62" s="24" t="s">
        <v>74</v>
      </c>
      <c r="E62" s="25">
        <f>E42</f>
        <v>200000</v>
      </c>
      <c r="F62" s="26"/>
      <c r="G62" s="26"/>
      <c r="H62" s="26"/>
      <c r="I62" s="27"/>
    </row>
    <row r="63" spans="2:9">
      <c r="B63" s="7" t="s">
        <v>75</v>
      </c>
      <c r="C63" s="8" t="s">
        <v>76</v>
      </c>
      <c r="D63" s="8" t="s">
        <v>77</v>
      </c>
      <c r="E63" s="9" t="s">
        <v>78</v>
      </c>
      <c r="F63" s="16" t="s">
        <v>108</v>
      </c>
      <c r="G63" s="8" t="s">
        <v>80</v>
      </c>
      <c r="H63" s="9" t="s">
        <v>109</v>
      </c>
      <c r="I63" s="19" t="s">
        <v>110</v>
      </c>
    </row>
    <row r="64" spans="2:9">
      <c r="B64" s="10" t="s">
        <v>83</v>
      </c>
      <c r="C64" s="3" t="n">
        <v>500</v>
      </c>
      <c r="D64" s="6">
        <f>(C64/$C$19)*0.3</f>
        <v>0.000149999999999999956</v>
      </c>
      <c r="E64" s="11">
        <f>D64*$E$2</f>
        <v>30</v>
      </c>
      <c r="F64" s="17">
        <f>C64-E64</f>
        <v>470</v>
      </c>
      <c r="G64" s="6">
        <f>D64*0.9</f>
        <v>0.000135000000000000009</v>
      </c>
      <c r="H64" s="11">
        <f>G64*$E$2</f>
        <v>27</v>
      </c>
      <c r="I64" s="20">
        <f>F64</f>
        <v>470</v>
      </c>
    </row>
    <row r="65" spans="2:9">
      <c r="B65" s="10" t="s">
        <v>84</v>
      </c>
      <c r="C65" s="3" t="n">
        <v>600</v>
      </c>
      <c r="D65" s="6">
        <f>(C65/$C$19)*0.3</f>
        <v>0.000180000000000000036</v>
      </c>
      <c r="E65" s="11">
        <f>D65*$E$2</f>
        <v>36</v>
      </c>
      <c r="F65" s="17">
        <f>C65-E65</f>
        <v>564</v>
      </c>
      <c r="G65" s="6">
        <f>D65*0.9</f>
        <v>0.000162000000000000028</v>
      </c>
      <c r="H65" s="11">
        <f>G65*$E$2</f>
        <v>32.3999999999999986</v>
      </c>
      <c r="I65" s="20">
        <f>F65</f>
        <v>564</v>
      </c>
    </row>
    <row r="66" spans="2:9">
      <c r="B66" s="10" t="s">
        <v>87</v>
      </c>
      <c r="C66" s="3" t="n">
        <v>1000</v>
      </c>
      <c r="D66" s="6">
        <f>(C66/$C$19)*0.3</f>
        <v>0.000299999999999999911</v>
      </c>
      <c r="E66" s="11">
        <f>D66*$E$2</f>
        <v>60</v>
      </c>
      <c r="F66" s="17">
        <f>C66-E66</f>
        <v>940</v>
      </c>
      <c r="G66" s="6">
        <f>D66*0.9</f>
        <v>0.000270000000000000018</v>
      </c>
      <c r="H66" s="11">
        <f>G66*$E$2</f>
        <v>54</v>
      </c>
      <c r="I66" s="20">
        <f>F66</f>
        <v>940</v>
      </c>
    </row>
    <row r="67" spans="2:9">
      <c r="B67" s="10" t="s">
        <v>89</v>
      </c>
      <c r="C67" s="3" t="n">
        <v>1500</v>
      </c>
      <c r="D67" s="6">
        <f>(C67/$C$19)*0.3</f>
        <v>0.00045</v>
      </c>
      <c r="E67" s="11">
        <f>D67*$E$2</f>
        <v>90</v>
      </c>
      <c r="F67" s="17">
        <f>C67-E67</f>
        <v>1410</v>
      </c>
      <c r="G67" s="6">
        <f>D67*0.9</f>
        <v>0.000404999999999999893</v>
      </c>
      <c r="H67" s="11">
        <f>G67*$E$2</f>
        <v>81</v>
      </c>
      <c r="I67" s="20">
        <f>F67</f>
        <v>1410</v>
      </c>
    </row>
    <row r="68" spans="2:9">
      <c r="B68" s="10" t="s">
        <v>90</v>
      </c>
      <c r="C68" s="3" t="n">
        <v>2000</v>
      </c>
      <c r="D68" s="6">
        <f>(C68/$C$19)*0.3</f>
        <v>0.000599999999999999822</v>
      </c>
      <c r="E68" s="11">
        <f>D68*$E$2</f>
        <v>120</v>
      </c>
      <c r="F68" s="17">
        <f>C68-E68</f>
        <v>1880</v>
      </c>
      <c r="G68" s="6">
        <f>D68*0.9</f>
        <v>0.000540000000000000036</v>
      </c>
      <c r="H68" s="11">
        <f>G68*$E$2</f>
        <v>108</v>
      </c>
      <c r="I68" s="20">
        <f>F68</f>
        <v>1880</v>
      </c>
    </row>
    <row r="69" spans="2:9">
      <c r="B69" s="10" t="s">
        <v>91</v>
      </c>
      <c r="C69" s="3" t="n">
        <v>2500</v>
      </c>
      <c r="D69" s="6">
        <f>(C69/$C$19)*0.3</f>
        <v>0.00075</v>
      </c>
      <c r="E69" s="11">
        <f>D69*$E$2</f>
        <v>150</v>
      </c>
      <c r="F69" s="17">
        <f>C69-E69</f>
        <v>2350</v>
      </c>
      <c r="G69" s="6">
        <f>D69*0.9</f>
        <v>0.000675</v>
      </c>
      <c r="H69" s="11">
        <f>G69*$E$2</f>
        <v>135</v>
      </c>
      <c r="I69" s="20">
        <f>F69</f>
        <v>2350</v>
      </c>
    </row>
    <row r="70" spans="2:9">
      <c r="B70" s="10" t="s">
        <v>92</v>
      </c>
      <c r="C70" s="3" t="n">
        <v>5000</v>
      </c>
      <c r="D70" s="6">
        <f>(C70/$C$19)*0.3</f>
        <v>0.0015</v>
      </c>
      <c r="E70" s="11">
        <f>D70*$E$2</f>
        <v>300</v>
      </c>
      <c r="F70" s="17">
        <f>C70-E70</f>
        <v>4700</v>
      </c>
      <c r="G70" s="6">
        <f>D70*0.9</f>
        <v>0.00135000000000000009</v>
      </c>
      <c r="H70" s="11">
        <f>G70*$E$2</f>
        <v>270</v>
      </c>
      <c r="I70" s="20">
        <f>F70</f>
        <v>4700</v>
      </c>
    </row>
    <row r="71" spans="2:9">
      <c r="B71" s="10" t="s">
        <v>93</v>
      </c>
      <c r="C71" s="3" t="n">
        <v>6000</v>
      </c>
      <c r="D71" s="6">
        <f>(C71/$C$19)*0.3</f>
        <v>0.00179999999999999982</v>
      </c>
      <c r="E71" s="11">
        <f>D71*$E$2</f>
        <v>360</v>
      </c>
      <c r="F71" s="17">
        <f>C71-E71</f>
        <v>5640</v>
      </c>
      <c r="G71" s="6">
        <f>D71*0.9</f>
        <v>0.00161999999999999966</v>
      </c>
      <c r="H71" s="11">
        <f>G71*$E$2</f>
        <v>324</v>
      </c>
      <c r="I71" s="20">
        <f>F71</f>
        <v>5640</v>
      </c>
    </row>
    <row r="72" spans="2:9">
      <c r="B72" s="43" t="s">
        <v>94</v>
      </c>
      <c r="C72" s="44" t="n">
        <v>10000</v>
      </c>
      <c r="D72" s="6">
        <f>(C72/$C$19)*0.3</f>
        <v>0.003</v>
      </c>
      <c r="E72" s="46">
        <f>D72*$E$2</f>
        <v>600</v>
      </c>
      <c r="F72" s="47">
        <f>C72-E72</f>
        <v>9400</v>
      </c>
      <c r="G72" s="45">
        <f>D72*0.9</f>
        <v>0.00270000000000000018</v>
      </c>
      <c r="H72" s="46">
        <f>G72*$E$2</f>
        <v>540</v>
      </c>
      <c r="I72" s="48">
        <f>F72</f>
        <v>9400</v>
      </c>
    </row>
    <row r="73" spans="2:9">
      <c r="B73" s="34" t="s">
        <v>95</v>
      </c>
      <c r="C73" s="35" t="n">
        <v>20000</v>
      </c>
      <c r="D73" s="36">
        <f>(C73/$C$19)*0.3</f>
        <v>0.006</v>
      </c>
      <c r="E73" s="37">
        <f>D73*$E$2</f>
        <v>1200</v>
      </c>
      <c r="F73" s="38">
        <f>C73-E73</f>
        <v>18800</v>
      </c>
      <c r="G73" s="36">
        <f>D73*0.9</f>
        <v>0.00540000000000000036</v>
      </c>
      <c r="H73" s="37">
        <f>G73*$E$2</f>
        <v>1080</v>
      </c>
      <c r="I73" s="39">
        <f>F73</f>
        <v>18800</v>
      </c>
    </row>
    <row r="74" spans="2:9">
      <c r="B74" s="28" t="s">
        <v>96</v>
      </c>
      <c r="C74" s="29" t="n">
        <v>30000</v>
      </c>
      <c r="D74" s="30">
        <f>(C74/$C$19)*0.3</f>
        <v>0.009</v>
      </c>
      <c r="E74" s="31" t="n">
        <v>0</v>
      </c>
      <c r="F74" s="32">
        <f>C74-E74</f>
        <v>30000</v>
      </c>
      <c r="G74" s="30">
        <f>D74+$L$38</f>
        <v>0.00914730000000000132</v>
      </c>
      <c r="H74" s="31">
        <f>G74*$E$2</f>
        <v>1829.46000000000004</v>
      </c>
      <c r="I74" s="33">
        <f>F74</f>
        <v>30000</v>
      </c>
    </row>
    <row r="75" spans="2:9">
      <c r="B75" s="10" t="s">
        <v>97</v>
      </c>
      <c r="C75" s="3" t="n">
        <v>100000</v>
      </c>
      <c r="D75" s="6">
        <f>(C75/$C$19)*0.3</f>
        <v>0.03</v>
      </c>
      <c r="E75" s="11" t="n">
        <v>0</v>
      </c>
      <c r="F75" s="17">
        <f>C75-E75</f>
        <v>100000</v>
      </c>
      <c r="G75" s="30">
        <f>D75+$L$38</f>
        <v>0.0301473000000000013</v>
      </c>
      <c r="H75" s="11">
        <f>G75*$E$2</f>
        <v>6029.46000000000004</v>
      </c>
      <c r="I75" s="20">
        <f>F75</f>
        <v>100000</v>
      </c>
    </row>
    <row r="76" spans="2:9">
      <c r="B76" s="10" t="s">
        <v>98</v>
      </c>
      <c r="C76" s="3" t="n">
        <v>180000</v>
      </c>
      <c r="D76" s="6">
        <f>(C76/$C$19)*0.3</f>
        <v>0.0540000000000000036</v>
      </c>
      <c r="E76" s="11" t="n">
        <v>0</v>
      </c>
      <c r="F76" s="17">
        <f>C76-E76</f>
        <v>180000</v>
      </c>
      <c r="G76" s="30">
        <f>D76+$L$38</f>
        <v>0.054147299999999996</v>
      </c>
      <c r="H76" s="11">
        <f>G76*$E$2</f>
        <v>10829.4599999999991</v>
      </c>
      <c r="I76" s="20">
        <f>F76</f>
        <v>180000</v>
      </c>
    </row>
    <row r="77" spans="2:9">
      <c r="B77" s="10" t="s">
        <v>99</v>
      </c>
      <c r="C77" s="3" t="n">
        <v>270000</v>
      </c>
      <c r="D77" s="6">
        <f>(C77/$C$19)*0.3</f>
        <v>0.0810000000000000142</v>
      </c>
      <c r="E77" s="11" t="n">
        <v>0</v>
      </c>
      <c r="F77" s="17">
        <f>C77-E77</f>
        <v>270000</v>
      </c>
      <c r="G77" s="30">
        <f>D77+$L$38</f>
        <v>0.0811473000000000155</v>
      </c>
      <c r="H77" s="11">
        <f>G77*$E$2</f>
        <v>16229.4599999999991</v>
      </c>
      <c r="I77" s="20">
        <f>F77</f>
        <v>270000</v>
      </c>
    </row>
    <row r="78" spans="2:9">
      <c r="B78" s="12" t="s">
        <v>100</v>
      </c>
      <c r="C78" s="13" t="n">
        <v>370900</v>
      </c>
      <c r="D78" s="14">
        <f>(C78/$C$19)*0.3</f>
        <v>0.111270000000000002</v>
      </c>
      <c r="E78" s="15" t="n">
        <v>0</v>
      </c>
      <c r="F78" s="18">
        <f>C78-E78</f>
        <v>370900</v>
      </c>
      <c r="G78" s="14">
        <f>D78+$L$38</f>
        <v>0.111417300000000008</v>
      </c>
      <c r="H78" s="15">
        <f>G78*$E$2</f>
        <v>22283.4599999999991</v>
      </c>
      <c r="I78" s="21">
        <f>F78</f>
        <v>370900</v>
      </c>
    </row>
    <row r="79" spans="2:9">
      <c r="B79" s="4" t="s">
        <v>52</v>
      </c>
      <c r="C79" s="2">
        <f>SUM(C64:C78)</f>
        <v>1000000</v>
      </c>
      <c r="D79" s="41">
        <f>SUM(D64:D78)</f>
        <v>0.3</v>
      </c>
      <c r="E79" s="2"/>
      <c r="F79" s="2">
        <f>SUM(F64:F78)</f>
        <v>997054</v>
      </c>
      <c r="G79" s="41">
        <f>SUM(G64:G78)</f>
        <v>0.299263499999999993</v>
      </c>
      <c r="H79" s="2"/>
      <c r="I79" s="2">
        <f>SUM(I64:I78)</f>
        <v>997054</v>
      </c>
    </row>
    <row r="81" spans="2:9" ht="28.95" customHeight="1">
      <c r="B81" s="57" t="s">
        <v>112</v>
      </c>
      <c r="C81" s="58"/>
      <c r="D81" s="58"/>
      <c r="E81" s="58"/>
      <c r="F81" s="59"/>
      <c r="G81" s="49"/>
      <c r="H81" s="49"/>
      <c r="I81" s="49"/>
    </row>
    <row r="82" spans="2:6">
      <c r="B82" s="7" t="s">
        <v>75</v>
      </c>
      <c r="C82" s="8" t="s">
        <v>113</v>
      </c>
      <c r="D82" s="8" t="s">
        <v>114</v>
      </c>
      <c r="E82" s="52" t="s">
        <v>115</v>
      </c>
      <c r="F82" s="9" t="s">
        <v>116</v>
      </c>
    </row>
    <row r="83" spans="2:6">
      <c r="B83" s="10" t="s">
        <v>83</v>
      </c>
      <c r="C83" s="3" t="n">
        <v>500</v>
      </c>
      <c r="D83" s="6">
        <f>(C83/$C$19)*0.3</f>
        <v>0.000149999999999999956</v>
      </c>
      <c r="E83" s="50">
        <f>D83*700000*2.16</f>
        <v>226.800000000000011</v>
      </c>
      <c r="F83" s="11">
        <f>C83-E83</f>
        <v>273.199999999999989</v>
      </c>
    </row>
    <row r="84" spans="2:6">
      <c r="B84" s="10" t="s">
        <v>84</v>
      </c>
      <c r="C84" s="3" t="n">
        <v>600</v>
      </c>
      <c r="D84" s="6">
        <f>(C84/$C$19)*0.3</f>
        <v>0.000180000000000000036</v>
      </c>
      <c r="E84" s="50">
        <f>D84*700000*2.16</f>
        <v>272.160000000000025</v>
      </c>
      <c r="F84" s="11">
        <f>C84-E84</f>
        <v>327.839999999999975</v>
      </c>
    </row>
    <row r="85" spans="2:6">
      <c r="B85" s="10" t="s">
        <v>87</v>
      </c>
      <c r="C85" s="3" t="n">
        <v>1000</v>
      </c>
      <c r="D85" s="6">
        <f>(C85/$C$19)*0.3</f>
        <v>0.000299999999999999911</v>
      </c>
      <c r="E85" s="50">
        <f>D85*700000*2.16</f>
        <v>453.600000000000023</v>
      </c>
      <c r="F85" s="11">
        <f>C85-E85</f>
        <v>546.399999999999977</v>
      </c>
    </row>
    <row r="86" spans="2:6">
      <c r="B86" s="10" t="s">
        <v>89</v>
      </c>
      <c r="C86" s="3" t="n">
        <v>1500</v>
      </c>
      <c r="D86" s="6">
        <f>(C86/$C$19)*0.3</f>
        <v>0.00045</v>
      </c>
      <c r="E86" s="50">
        <f>D86*700000*2.16</f>
        <v>680.399999999999977</v>
      </c>
      <c r="F86" s="11">
        <f>C86-E86</f>
        <v>819.600000000000023</v>
      </c>
    </row>
    <row r="87" spans="2:6">
      <c r="B87" s="10" t="s">
        <v>90</v>
      </c>
      <c r="C87" s="3" t="n">
        <v>2000</v>
      </c>
      <c r="D87" s="6">
        <f>(C87/$C$19)*0.3</f>
        <v>0.000599999999999999822</v>
      </c>
      <c r="E87" s="50">
        <f>D87*700000*2.16</f>
        <v>907.200000000000045</v>
      </c>
      <c r="F87" s="11">
        <f>C87-E87</f>
        <v>1092.79999999999995</v>
      </c>
    </row>
    <row r="88" spans="2:6">
      <c r="B88" s="10" t="s">
        <v>91</v>
      </c>
      <c r="C88" s="3" t="n">
        <v>2500</v>
      </c>
      <c r="D88" s="6">
        <f>(C88/$C$19)*0.3</f>
        <v>0.00075</v>
      </c>
      <c r="E88" s="50">
        <f>D88*700000*2.16</f>
        <v>1134</v>
      </c>
      <c r="F88" s="11">
        <f>C88-E88</f>
        <v>1366</v>
      </c>
    </row>
    <row r="89" spans="2:6">
      <c r="B89" s="10" t="s">
        <v>92</v>
      </c>
      <c r="C89" s="3" t="n">
        <v>5000</v>
      </c>
      <c r="D89" s="6">
        <f>(C89/$C$19)*0.3</f>
        <v>0.0015</v>
      </c>
      <c r="E89" s="50">
        <f>D89*700000*2.16</f>
        <v>2268</v>
      </c>
      <c r="F89" s="11">
        <f>C89-E89</f>
        <v>2732</v>
      </c>
    </row>
    <row r="90" spans="2:6">
      <c r="B90" s="10" t="s">
        <v>93</v>
      </c>
      <c r="C90" s="3" t="n">
        <v>6000</v>
      </c>
      <c r="D90" s="6">
        <f>(C90/$C$19)*0.3</f>
        <v>0.00179999999999999982</v>
      </c>
      <c r="E90" s="50">
        <f>D90*700000*2.16</f>
        <v>2721.59999999999991</v>
      </c>
      <c r="F90" s="11">
        <f>C90-E90</f>
        <v>3278.40000000000009</v>
      </c>
    </row>
    <row r="91" spans="2:6">
      <c r="B91" s="43" t="s">
        <v>94</v>
      </c>
      <c r="C91" s="44" t="n">
        <v>10000</v>
      </c>
      <c r="D91" s="6">
        <f>(C91/$C$19)*0.3</f>
        <v>0.003</v>
      </c>
      <c r="E91" s="50">
        <f>D91*700000*2.16</f>
        <v>4536</v>
      </c>
      <c r="F91" s="11">
        <f>C91-E91</f>
        <v>5464</v>
      </c>
    </row>
    <row r="92" spans="2:6">
      <c r="B92" s="10" t="s">
        <v>95</v>
      </c>
      <c r="C92" s="3" t="n">
        <v>20000</v>
      </c>
      <c r="D92" s="6">
        <f>(C92/$C$19)*0.3</f>
        <v>0.006</v>
      </c>
      <c r="E92" s="50">
        <f>D92*700000*2.16</f>
        <v>9072</v>
      </c>
      <c r="F92" s="11">
        <f>C92-E92</f>
        <v>10928</v>
      </c>
    </row>
    <row r="93" spans="2:6">
      <c r="B93" s="10" t="s">
        <v>96</v>
      </c>
      <c r="C93" s="3" t="n">
        <v>30000</v>
      </c>
      <c r="D93" s="6">
        <f>(C93/$C$19)*0.3</f>
        <v>0.009</v>
      </c>
      <c r="E93" s="50">
        <f>D93*700000*2.16</f>
        <v>13608</v>
      </c>
      <c r="F93" s="11">
        <f>C93-E93</f>
        <v>16392</v>
      </c>
    </row>
    <row r="94" spans="2:6">
      <c r="B94" s="10" t="s">
        <v>97</v>
      </c>
      <c r="C94" s="3" t="n">
        <v>100000</v>
      </c>
      <c r="D94" s="6">
        <f>(C94/$C$19)*0.3</f>
        <v>0.03</v>
      </c>
      <c r="E94" s="50">
        <f>D94*700000*2.16</f>
        <v>45360</v>
      </c>
      <c r="F94" s="11">
        <f>C94-E94</f>
        <v>54640</v>
      </c>
    </row>
    <row r="95" spans="2:6">
      <c r="B95" s="10" t="s">
        <v>98</v>
      </c>
      <c r="C95" s="3" t="n">
        <v>180000</v>
      </c>
      <c r="D95" s="6">
        <f>(C95/$C$19)*0.3</f>
        <v>0.0540000000000000036</v>
      </c>
      <c r="E95" s="50">
        <f>D95*700000*2.16</f>
        <v>81648</v>
      </c>
      <c r="F95" s="11">
        <f>C95-E95</f>
        <v>98352</v>
      </c>
    </row>
    <row r="96" spans="2:6">
      <c r="B96" s="10" t="s">
        <v>99</v>
      </c>
      <c r="C96" s="3" t="n">
        <v>270000</v>
      </c>
      <c r="D96" s="6">
        <f>(C96/$C$19)*0.3</f>
        <v>0.0810000000000000142</v>
      </c>
      <c r="E96" s="50">
        <f>D96*700000*2.16</f>
        <v>122472</v>
      </c>
      <c r="F96" s="11">
        <f>C96-E96</f>
        <v>147528</v>
      </c>
    </row>
    <row r="97" spans="2:7">
      <c r="B97" s="12" t="s">
        <v>100</v>
      </c>
      <c r="C97" s="13" t="n">
        <v>370900</v>
      </c>
      <c r="D97" s="14">
        <f>(C97/$C$19)*0.3</f>
        <v>0.111270000000000002</v>
      </c>
      <c r="E97" s="51">
        <f>D97*700000*2.16</f>
        <v>168240.239999999991</v>
      </c>
      <c r="F97" s="15">
        <f>C97-E97</f>
        <v>202659.760000000009</v>
      </c>
      <c r="G97" s="2">
        <f>(700000*0.65)</f>
        <v>455000</v>
      </c>
    </row>
    <row r="98" spans="2:6">
      <c r="B98" s="4" t="s">
        <v>52</v>
      </c>
      <c r="C98" s="2">
        <f>SUM(C83:C97)</f>
        <v>1000000</v>
      </c>
      <c r="D98" s="41">
        <f>SUM(D83:D97)</f>
        <v>0.3</v>
      </c>
      <c r="E98" s="2">
        <f>SUM(E83:E97)</f>
        <v>453600</v>
      </c>
      <c r="F98" s="2"/>
    </row>
    <row r="100" spans="5:6">
      <c r="E100" s="40"/>
      <c r="F100" s="40"/>
    </row>
  </sheetData>
  <mergeCells count="3">
    <mergeCell ref="B41:I41"/>
    <mergeCell ref="B61:I61"/>
    <mergeCell ref="B81:F81"/>
  </mergeCells>
  <printOptions>
    <extLst>
      <ext uri="smNativeData">
        <pm:pageFlags xmlns:pm="smNativeData" id="1653147011" printRowHead="0" printColHead="0" printHeadLine="0" printFootLine="0" autoHeightHeader="0" autoHeightFooter="0" fitToPageBoth="0"/>
      </ext>
    </extLst>
  </printOptions>
  <pageMargins left="0.700000" right="0.700000" top="0.750000" bottom="0.750000" header="0.300000" footer="0.300000"/>
  <pageSetup paperSize="1" fitToWidth="0" fitToHeight="1"/>
  <headerFooter>
    <extLst>
      <ext uri="smNativeData">
        <pm:header xmlns:pm="smNativeData" id="1653147011" l="56" r="56" t="56" b="56" borderId="0" fillId="0" vertical="0"/>
        <pm:footer xmlns:pm="smNativeData" id="1653147011" l="56" r="56" t="56" b="56" borderId="0" fillId="0" vertical="2"/>
        <pm:paperBin xmlns:pm="smNativeData" id="1653147011" Id="0" type="0" value="0"/>
        <pm:paperBin xmlns:pm="smNativeData" id="1653147011" Id="1" type="0" value="0"/>
      </ext>
    </extLst>
  </headerFooter>
  <extLst>
    <ext uri="smNativeData">
      <pm:sheetPrefs xmlns:pm="smNativeData" day="1653147011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xl/worksheets/sheet4.xml><?xml version="1.0" encoding="utf-8"?>
<worksheet xmlns="http://schemas.openxmlformats.org/spreadsheetml/2006/main" xmlns:r="http://schemas.openxmlformats.org/officeDocument/2006/relationships">
  <dimension ref="B2:G19"/>
  <sheetViews>
    <sheetView view="normal" zoomScale="120" workbookViewId="0">
      <selection activeCell="D4" sqref="D4"/>
    </sheetView>
  </sheetViews>
  <sheetFormatPr baseColWidth="9" defaultColWidth="10.000000" defaultRowHeight="15.40"/>
  <cols>
    <col min="2" max="2" width="17.982143" customWidth="1"/>
    <col min="3" max="3" width="14.892857" customWidth="1"/>
    <col min="4" max="4" width="11.383929" customWidth="1"/>
    <col min="5" max="5" width="12.758929" customWidth="1"/>
    <col min="6" max="6" width="12.910714" customWidth="1"/>
    <col min="7" max="7" width="12.142857" customWidth="1"/>
  </cols>
  <sheetData>
    <row r="2" spans="3:7">
      <c r="C2" s="136"/>
      <c r="D2" s="137" t="s">
        <v>117</v>
      </c>
      <c r="E2" s="138"/>
      <c r="F2" s="137" t="s">
        <v>118</v>
      </c>
      <c r="G2" s="139"/>
    </row>
    <row r="3" spans="2:7">
      <c r="B3" s="119" t="s">
        <v>27</v>
      </c>
      <c r="C3" s="97" t="s">
        <v>29</v>
      </c>
      <c r="D3" s="88" t="s">
        <v>31</v>
      </c>
      <c r="E3" s="97" t="s">
        <v>63</v>
      </c>
      <c r="F3" s="88" t="s">
        <v>31</v>
      </c>
      <c r="G3" s="90" t="s">
        <v>63</v>
      </c>
    </row>
    <row r="4" spans="2:7">
      <c r="B4" s="77" t="s">
        <v>36</v>
      </c>
      <c r="C4" s="140">
        <f>'Example-1'!C46</f>
        <v>0.00102000000000000002</v>
      </c>
      <c r="D4" s="91">
        <f>'Example-1'!O17</f>
        <v>115.415199999999999</v>
      </c>
      <c r="E4" s="81">
        <f>'Example-1'!D46</f>
        <v>703.412400000000048</v>
      </c>
      <c r="F4" s="91">
        <f>'Example-2'!O17</f>
        <v>545.054499999999962</v>
      </c>
      <c r="G4" s="80">
        <f>'Example-2'!D46</f>
        <v>703.412400000000048</v>
      </c>
    </row>
    <row r="5" spans="2:7">
      <c r="B5" s="77" t="s">
        <v>37</v>
      </c>
      <c r="C5" s="140">
        <f>'Example-1'!C47</f>
        <v>0.00204000000000000004</v>
      </c>
      <c r="D5" s="91">
        <f>'Example-1'!O18</f>
        <v>230.830399999999997</v>
      </c>
      <c r="E5" s="81">
        <f>'Example-1'!D47</f>
        <v>1406.8248000000001</v>
      </c>
      <c r="F5" s="91">
        <f>'Example-2'!O18</f>
        <v>1090.10899999999992</v>
      </c>
      <c r="G5" s="80">
        <f>'Example-2'!D47</f>
        <v>1406.8248000000001</v>
      </c>
    </row>
    <row r="6" spans="2:7">
      <c r="B6" s="77" t="s">
        <v>38</v>
      </c>
      <c r="C6" s="140">
        <f>'Example-1'!C48</f>
        <v>0.00306000000000000005</v>
      </c>
      <c r="D6" s="91">
        <f>'Example-1'!O19</f>
        <v>346.245600000000024</v>
      </c>
      <c r="E6" s="81">
        <f>'Example-1'!D48</f>
        <v>2110.23720000000003</v>
      </c>
      <c r="F6" s="91">
        <f>'Example-2'!O19</f>
        <v>1635.16350000000011</v>
      </c>
      <c r="G6" s="80">
        <f>'Example-2'!D48</f>
        <v>2110.23720000000003</v>
      </c>
    </row>
    <row r="7" spans="2:7">
      <c r="B7" s="77" t="s">
        <v>39</v>
      </c>
      <c r="C7" s="140">
        <f>'Example-1'!C49</f>
        <v>0.00408000000000000007</v>
      </c>
      <c r="D7" s="91">
        <f>'Example-1'!O20</f>
        <v>461.660799999999995</v>
      </c>
      <c r="E7" s="81">
        <f>'Example-1'!D49</f>
        <v>2813.64960000000019</v>
      </c>
      <c r="F7" s="91">
        <f>'Example-2'!O20</f>
        <v>2180.21799999999985</v>
      </c>
      <c r="G7" s="80">
        <f>'Example-2'!D49</f>
        <v>2813.64960000000019</v>
      </c>
    </row>
    <row r="8" spans="2:7">
      <c r="B8" s="77" t="s">
        <v>40</v>
      </c>
      <c r="C8" s="140">
        <f>'Example-1'!C50</f>
        <v>0.00509999999999999964</v>
      </c>
      <c r="D8" s="91">
        <f>'Example-1'!O21</f>
        <v>577.076000000000022</v>
      </c>
      <c r="E8" s="81">
        <f>'Example-1'!D50</f>
        <v>3517.0619999999999</v>
      </c>
      <c r="F8" s="91">
        <f>'Example-2'!O21</f>
        <v>2725.27250000000004</v>
      </c>
      <c r="G8" s="80">
        <f>'Example-2'!D50</f>
        <v>3517.0619999999999</v>
      </c>
    </row>
    <row r="9" spans="2:7">
      <c r="B9" s="77" t="s">
        <v>41</v>
      </c>
      <c r="C9" s="140">
        <f>'Example-1'!C51</f>
        <v>0.0102000000000000002</v>
      </c>
      <c r="D9" s="91">
        <f>'Example-1'!O22</f>
        <v>1154.15200000000004</v>
      </c>
      <c r="E9" s="81">
        <f>'Example-1'!D51</f>
        <v>7034.1239999999998</v>
      </c>
      <c r="F9" s="91">
        <f>'Example-2'!O22</f>
        <v>5450.54500000000007</v>
      </c>
      <c r="G9" s="80">
        <f>'Example-2'!D51</f>
        <v>7034.1239999999998</v>
      </c>
    </row>
    <row r="10" spans="2:7">
      <c r="B10" s="77" t="s">
        <v>42</v>
      </c>
      <c r="C10" s="140">
        <f>'Example-1'!C52</f>
        <v>0.0204000000000000004</v>
      </c>
      <c r="D10" s="91">
        <f>'Example-1'!O23</f>
        <v>2308.30400000000009</v>
      </c>
      <c r="E10" s="81">
        <f>'Example-1'!D52</f>
        <v>14068.2479999999996</v>
      </c>
      <c r="F10" s="91">
        <f>'Example-2'!O23</f>
        <v>10901.0900000000001</v>
      </c>
      <c r="G10" s="80">
        <f>'Example-2'!D52</f>
        <v>14068.2479999999996</v>
      </c>
    </row>
    <row r="11" spans="2:7">
      <c r="B11" s="77" t="s">
        <v>43</v>
      </c>
      <c r="C11" s="140">
        <f>'Example-1'!C53</f>
        <v>0.0306000000000000005</v>
      </c>
      <c r="D11" s="91">
        <f>'Example-1'!O24</f>
        <v>3462.45600000000013</v>
      </c>
      <c r="E11" s="81">
        <f>'Example-1'!D53</f>
        <v>21102.3719999999994</v>
      </c>
      <c r="F11" s="91">
        <f>'Example-2'!O24</f>
        <v>16351.6350000000002</v>
      </c>
      <c r="G11" s="80">
        <f>'Example-2'!D53</f>
        <v>21102.3719999999994</v>
      </c>
    </row>
    <row r="12" spans="2:7">
      <c r="B12" s="77" t="s">
        <v>44</v>
      </c>
      <c r="C12" s="140">
        <f>'Example-1'!C54</f>
        <v>0.0408000000000000007</v>
      </c>
      <c r="D12" s="91">
        <f>'Example-1'!O25</f>
        <v>4616.60800000000017</v>
      </c>
      <c r="E12" s="81">
        <f>'Example-1'!D54</f>
        <v>28136.4959999999992</v>
      </c>
      <c r="F12" s="91">
        <f>'Example-2'!O25</f>
        <v>21802.1800000000003</v>
      </c>
      <c r="G12" s="80">
        <f>'Example-2'!D54</f>
        <v>28136.4959999999992</v>
      </c>
    </row>
    <row r="13" spans="2:7">
      <c r="B13" s="77" t="s">
        <v>45</v>
      </c>
      <c r="C13" s="140">
        <f>'Example-1'!C55</f>
        <v>0.0509999999999999964</v>
      </c>
      <c r="D13" s="91">
        <f>'Example-1'!O26</f>
        <v>5770.76000000000022</v>
      </c>
      <c r="E13" s="81">
        <f>'Example-1'!D55</f>
        <v>35170.6200000000026</v>
      </c>
      <c r="F13" s="91">
        <f>'Example-2'!O26</f>
        <v>27252.7249999999985</v>
      </c>
      <c r="G13" s="80">
        <f>'Example-2'!D55</f>
        <v>35170.6200000000026</v>
      </c>
    </row>
    <row r="14" spans="2:7">
      <c r="B14" s="77" t="s">
        <v>46</v>
      </c>
      <c r="C14" s="140">
        <f>'Example-1'!C56</f>
        <v>0.0612000000000000011</v>
      </c>
      <c r="D14" s="91">
        <f>'Example-1'!O27</f>
        <v>6924.91200000000026</v>
      </c>
      <c r="E14" s="81">
        <f>'Example-1'!D56</f>
        <v>42204.7439999999988</v>
      </c>
      <c r="F14" s="91">
        <f>'Example-2'!O27</f>
        <v>32703.2700000000004</v>
      </c>
      <c r="G14" s="80">
        <f>'Example-2'!D56</f>
        <v>42204.7439999999988</v>
      </c>
    </row>
    <row r="15" spans="2:7">
      <c r="B15" s="77" t="s">
        <v>47</v>
      </c>
      <c r="C15" s="140">
        <f>'Example-1'!C57</f>
        <v>0.0714000000000000057</v>
      </c>
      <c r="D15" s="91">
        <f>'Example-1'!O28</f>
        <v>8079.06400000000031</v>
      </c>
      <c r="E15" s="81">
        <f>'Example-1'!D57</f>
        <v>49238.8680000000022</v>
      </c>
      <c r="F15" s="91">
        <f>'Example-2'!O28</f>
        <v>38153.8150000000023</v>
      </c>
      <c r="G15" s="80">
        <f>'Example-2'!D57</f>
        <v>49238.8680000000022</v>
      </c>
    </row>
    <row r="16" spans="2:7">
      <c r="B16" s="77" t="s">
        <v>48</v>
      </c>
      <c r="C16" s="140">
        <f>'Example-1'!C58</f>
        <v>0.0816000000000000014</v>
      </c>
      <c r="D16" s="91">
        <f>'Example-1'!O29</f>
        <v>9233.21600000000035</v>
      </c>
      <c r="E16" s="81">
        <f>'Example-1'!D58</f>
        <v>56272.9919999999984</v>
      </c>
      <c r="F16" s="91">
        <f>'Example-2'!O29</f>
        <v>43604.3600000000006</v>
      </c>
      <c r="G16" s="80">
        <f>'Example-2'!D58</f>
        <v>56272.9919999999984</v>
      </c>
    </row>
    <row r="17" spans="2:7">
      <c r="B17" s="77" t="s">
        <v>49</v>
      </c>
      <c r="C17" s="140">
        <f>'Example-1'!C59</f>
        <v>0.417499999999999982</v>
      </c>
      <c r="D17" s="91">
        <f>'Example-1'!O30</f>
        <v>47241.0254901959997</v>
      </c>
      <c r="E17" s="81">
        <f>'Example-1'!D59</f>
        <v>287916.349999999977</v>
      </c>
      <c r="F17" s="91">
        <f>'Example-2'!O30</f>
        <v>223098.287990195997</v>
      </c>
      <c r="G17" s="80">
        <f>'Example-2'!D59</f>
        <v>287916.349999999977</v>
      </c>
    </row>
    <row r="18" spans="2:7">
      <c r="B18" s="82" t="s">
        <v>50</v>
      </c>
      <c r="C18" s="141">
        <f>'Example-1'!C60</f>
        <v>0.2</v>
      </c>
      <c r="D18" s="92" t="str">
        <f>'Example-1'!O31</f>
        <v>NA</v>
      </c>
      <c r="E18" s="93">
        <f>'Example-1'!D60</f>
        <v>137924</v>
      </c>
      <c r="F18" s="92" t="str">
        <f>'Example-2'!O31</f>
        <v>NA</v>
      </c>
      <c r="G18" s="85">
        <f>'Example-2'!D60</f>
        <v>137924</v>
      </c>
    </row>
    <row r="19" spans="2:4">
      <c r="B19" s="86" t="s">
        <v>52</v>
      </c>
      <c r="C19" s="87">
        <f>SUM(C4:C18)</f>
        <v>1</v>
      </c>
      <c r="D19" s="62"/>
    </row>
  </sheetData>
  <mergeCells count="2">
    <mergeCell ref="D2:E2"/>
    <mergeCell ref="F2:G2"/>
  </mergeCells>
  <printOptions>
    <extLst>
      <ext uri="smNativeData">
        <pm:pageFlags xmlns:pm="smNativeData" id="1653147011" printRowHead="0" printColHead="0" printHeadLine="0" printFootLine="0" autoHeightHeader="0" autoHeightFooter="0" fitToPageBoth="0"/>
      </ext>
    </extLst>
  </printOptions>
  <pageMargins left="1.000000" right="1.000000" top="1.000000" bottom="1.000000" header="0.393750" footer="0.393750"/>
  <pageSetup paperSize="1" fitToWidth="0" fitToHeight="1" pageOrder="overThenDown"/>
  <headerFooter>
    <extLst>
      <ext uri="smNativeData">
        <pm:header xmlns:pm="smNativeData" id="1653147011" l="56" r="56" t="56" b="56" borderId="0" fillId="0" vertical="0"/>
        <pm:footer xmlns:pm="smNativeData" id="1653147011" l="56" r="56" t="56" b="56" borderId="0" fillId="0" vertical="2"/>
        <pm:paperBin xmlns:pm="smNativeData" id="1653147011" Id="0" type="0" value="0"/>
        <pm:paperBin xmlns:pm="smNativeData" id="1653147011" Id="1" type="0" value="0"/>
      </ext>
    </extLst>
  </headerFooter>
  <extLst>
    <ext uri="smNativeData">
      <pm:sheetPrefs xmlns:pm="smNativeData" day="1653147011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Carrera, Jonathan</dc:creator>
  <cp:keywords/>
  <dc:description/>
  <cp:lastModifiedBy>jocar</cp:lastModifiedBy>
  <cp:revision>0</cp:revision>
  <dcterms:created xsi:type="dcterms:W3CDTF">2021-05-30T23:13:59Z</dcterms:created>
  <dcterms:modified xsi:type="dcterms:W3CDTF">2022-05-21T15:30:11Z</dcterms:modified>
</cp:coreProperties>
</file>